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/>
  <mc:AlternateContent xmlns:mc="http://schemas.openxmlformats.org/markup-compatibility/2006">
    <mc:Choice Requires="x15">
      <x15ac:absPath xmlns:x15ac="http://schemas.microsoft.com/office/spreadsheetml/2010/11/ac" url="C:\Users\ufin392\Desktop\"/>
    </mc:Choice>
  </mc:AlternateContent>
  <xr:revisionPtr revIDLastSave="0" documentId="13_ncr:1_{DC3AC53D-C1A3-4D78-BC5F-C49A18D26BA9}" xr6:coauthVersionLast="36" xr6:coauthVersionMax="40" xr10:uidLastSave="{00000000-0000-0000-0000-000000000000}"/>
  <bookViews>
    <workbookView xWindow="0" yWindow="0" windowWidth="28800" windowHeight="11625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бюджета'!$4:$5</definedName>
  </definedNames>
  <calcPr calcId="191029"/>
</workbook>
</file>

<file path=xl/calcChain.xml><?xml version="1.0" encoding="utf-8"?>
<calcChain xmlns="http://schemas.openxmlformats.org/spreadsheetml/2006/main">
  <c r="P82" i="2" l="1"/>
  <c r="O82" i="2"/>
  <c r="P80" i="2"/>
  <c r="O80" i="2"/>
  <c r="P75" i="2"/>
  <c r="O75" i="2"/>
  <c r="O72" i="2" l="1"/>
  <c r="P51" i="2" l="1"/>
  <c r="P50" i="2" s="1"/>
  <c r="O51" i="2"/>
  <c r="O50" i="2" s="1"/>
  <c r="P55" i="2"/>
  <c r="P54" i="2" s="1"/>
  <c r="O55" i="2"/>
  <c r="O54" i="2" s="1"/>
  <c r="P66" i="2"/>
  <c r="P65" i="2" s="1"/>
  <c r="O66" i="2"/>
  <c r="O65" i="2" s="1"/>
  <c r="P59" i="2"/>
  <c r="O59" i="2"/>
  <c r="P44" i="2"/>
  <c r="O44" i="2"/>
  <c r="O43" i="2" s="1"/>
  <c r="V48" i="2"/>
  <c r="V47" i="2"/>
  <c r="V45" i="2"/>
  <c r="P41" i="2"/>
  <c r="P40" i="2" s="1"/>
  <c r="O41" i="2"/>
  <c r="O40" i="2" s="1"/>
  <c r="O35" i="2"/>
  <c r="O34" i="2" s="1"/>
  <c r="V39" i="2"/>
  <c r="P35" i="2"/>
  <c r="P34" i="2" s="1"/>
  <c r="P24" i="2"/>
  <c r="O24" i="2"/>
  <c r="V32" i="2"/>
  <c r="P18" i="2"/>
  <c r="O18" i="2"/>
  <c r="O49" i="2" l="1"/>
  <c r="P49" i="2"/>
  <c r="O10" i="2"/>
  <c r="P8" i="2"/>
  <c r="O8" i="2"/>
  <c r="P10" i="2"/>
  <c r="V29" i="2" l="1"/>
  <c r="V27" i="2"/>
  <c r="V25" i="2"/>
  <c r="V21" i="2" l="1"/>
  <c r="V19" i="2"/>
  <c r="O71" i="2" l="1"/>
  <c r="O69" i="2"/>
  <c r="O68" i="2" s="1"/>
  <c r="O58" i="2"/>
  <c r="O23" i="2"/>
  <c r="O17" i="2"/>
  <c r="O14" i="2"/>
  <c r="O7" i="2" s="1"/>
  <c r="O6" i="2" s="1"/>
  <c r="O22" i="2" l="1"/>
  <c r="O74" i="2"/>
  <c r="V64" i="2" l="1"/>
  <c r="P58" i="2"/>
  <c r="W84" i="2" l="1"/>
  <c r="X84" i="2"/>
  <c r="Y84" i="2"/>
  <c r="V9" i="2" l="1"/>
  <c r="V11" i="2"/>
  <c r="V12" i="2"/>
  <c r="V13" i="2"/>
  <c r="V15" i="2"/>
  <c r="V16" i="2"/>
  <c r="V20" i="2"/>
  <c r="V26" i="2"/>
  <c r="V28" i="2"/>
  <c r="V30" i="2"/>
  <c r="V31" i="2"/>
  <c r="V33" i="2"/>
  <c r="V36" i="2"/>
  <c r="V37" i="2"/>
  <c r="V38" i="2"/>
  <c r="V42" i="2"/>
  <c r="V46" i="2"/>
  <c r="V52" i="2"/>
  <c r="V53" i="2"/>
  <c r="V56" i="2"/>
  <c r="V57" i="2"/>
  <c r="V60" i="2"/>
  <c r="V61" i="2"/>
  <c r="V62" i="2"/>
  <c r="V63" i="2"/>
  <c r="V67" i="2"/>
  <c r="V70" i="2"/>
  <c r="V73" i="2"/>
  <c r="V76" i="2"/>
  <c r="V77" i="2"/>
  <c r="V78" i="2"/>
  <c r="V79" i="2"/>
  <c r="V81" i="2"/>
  <c r="V8" i="2" l="1"/>
  <c r="Q87" i="2"/>
  <c r="R87" i="2"/>
  <c r="S87" i="2"/>
  <c r="T87" i="2"/>
  <c r="U87" i="2"/>
  <c r="Q58" i="2"/>
  <c r="R58" i="2"/>
  <c r="S58" i="2"/>
  <c r="T58" i="2"/>
  <c r="U58" i="2"/>
  <c r="N55" i="2"/>
  <c r="V55" i="2"/>
  <c r="N41" i="2"/>
  <c r="V41" i="2" l="1"/>
  <c r="N40" i="2"/>
  <c r="V40" i="2" l="1"/>
  <c r="N44" i="2"/>
  <c r="N43" i="2" s="1"/>
  <c r="N75" i="2"/>
  <c r="V75" i="2"/>
  <c r="N80" i="2"/>
  <c r="V80" i="2"/>
  <c r="N72" i="2"/>
  <c r="N71" i="2" s="1"/>
  <c r="P72" i="2"/>
  <c r="V72" i="2" s="1"/>
  <c r="N69" i="2"/>
  <c r="N68" i="2" s="1"/>
  <c r="P69" i="2"/>
  <c r="V69" i="2" s="1"/>
  <c r="N66" i="2"/>
  <c r="V66" i="2"/>
  <c r="N59" i="2"/>
  <c r="N58" i="2" s="1"/>
  <c r="N54" i="2"/>
  <c r="N51" i="2"/>
  <c r="N50" i="2" s="1"/>
  <c r="V51" i="2"/>
  <c r="N35" i="2"/>
  <c r="N24" i="2"/>
  <c r="N23" i="2" s="1"/>
  <c r="V24" i="2"/>
  <c r="N18" i="2"/>
  <c r="N17" i="2" s="1"/>
  <c r="V18" i="2"/>
  <c r="N14" i="2"/>
  <c r="P14" i="2"/>
  <c r="N10" i="2"/>
  <c r="V10" i="2"/>
  <c r="N8" i="2"/>
  <c r="V44" i="2" l="1"/>
  <c r="P43" i="2"/>
  <c r="V14" i="2"/>
  <c r="P7" i="2"/>
  <c r="P6" i="2" s="1"/>
  <c r="V35" i="2"/>
  <c r="V34" i="2"/>
  <c r="V59" i="2"/>
  <c r="V58" i="2"/>
  <c r="V50" i="2"/>
  <c r="P71" i="2"/>
  <c r="V71" i="2" s="1"/>
  <c r="P68" i="2"/>
  <c r="V68" i="2" s="1"/>
  <c r="P17" i="2"/>
  <c r="V17" i="2" s="1"/>
  <c r="P23" i="2"/>
  <c r="V23" i="2" s="1"/>
  <c r="N65" i="2"/>
  <c r="N34" i="2"/>
  <c r="N22" i="2" s="1"/>
  <c r="N74" i="2"/>
  <c r="P74" i="2"/>
  <c r="V74" i="2" s="1"/>
  <c r="N49" i="2"/>
  <c r="N7" i="2"/>
  <c r="N6" i="2" s="1"/>
  <c r="V7" i="2" l="1"/>
  <c r="V43" i="2"/>
  <c r="P22" i="2"/>
  <c r="V22" i="2" s="1"/>
  <c r="V65" i="2"/>
  <c r="V54" i="2"/>
  <c r="V6" i="2"/>
  <c r="N82" i="2"/>
  <c r="V49" i="2" l="1"/>
  <c r="V82" i="2" l="1"/>
</calcChain>
</file>

<file path=xl/sharedStrings.xml><?xml version="1.0" encoding="utf-8"?>
<sst xmlns="http://schemas.openxmlformats.org/spreadsheetml/2006/main" count="409" uniqueCount="89">
  <si>
    <t/>
  </si>
  <si>
    <t>Остаток</t>
  </si>
  <si>
    <t>Остаток росписи/плана</t>
  </si>
  <si>
    <t>Остаток лимитов</t>
  </si>
  <si>
    <t>Исполнение лимитов</t>
  </si>
  <si>
    <t>000</t>
  </si>
  <si>
    <t>0000</t>
  </si>
  <si>
    <t>ВСЕГО РАСХОДОВ:</t>
  </si>
  <si>
    <t>Проведение городских праздничных и культурно-досуговых мероприятий</t>
  </si>
  <si>
    <t>Основное мероприятие 2. Библиотечная деятельность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</si>
  <si>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</si>
  <si>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Обеспечение деятельности городской библиотеки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</si>
  <si>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</si>
  <si>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</si>
  <si>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Основное мероприятие 3. Обеспечение деятельности музея истории города</t>
  </si>
  <si>
    <t>Основное мероприятие 1. Обеспечение содержания жилищного фонда в надлежащем техническом состоянии</t>
  </si>
  <si>
    <t>Оплата взносов за капитальный ремонт муниципального жилищного фонда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</si>
  <si>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</si>
  <si>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 xml:space="preserve">Наименование </t>
  </si>
  <si>
    <t>Отклонение</t>
  </si>
  <si>
    <t xml:space="preserve"> тыс.руб.</t>
  </si>
  <si>
    <t>Муниципальная программа 1 "Развитие и повышение качества человеческого потенциала"</t>
  </si>
  <si>
    <t>Подпрограмма 2 "Культура города Кола"</t>
  </si>
  <si>
    <t>Основное мероприятие 1. Развитие культуры</t>
  </si>
  <si>
    <t>Обеспечение деятельности МБУК "Музей истории города Колы"</t>
  </si>
  <si>
    <t>Муниципальная программа 2 "Экологическая безопасность города Колы"</t>
  </si>
  <si>
    <t>Основное мероприятие 1. Ликвидация накопленного экологического ущерба в результате прошлой хозяйственной деятельности</t>
  </si>
  <si>
    <t>Ликвидация несанкционированных свалок на территории муниципального образования городское поселение Кола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</si>
  <si>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</si>
  <si>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</si>
  <si>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Основное мероприятие 1. Благоустройство территории поселения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</si>
  <si>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</si>
  <si>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</si>
  <si>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</si>
  <si>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Расходы на уличное освещение</t>
  </si>
  <si>
    <t>Подпрограмма 2 "Содержание и ремонт улично-дорожной сети города Кола"</t>
  </si>
  <si>
    <t>Основное мероприятие 1. Дорожная деятельность</t>
  </si>
  <si>
    <t>Выполнение работ по оценке технического состояния ровности асфальтобетонного покрытия после проведения ремонтных работ</t>
  </si>
  <si>
    <t>Содержание, ремонт, восстановление технико-эксплуатационных качеств элементов обустройства дорог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</si>
  <si>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</si>
  <si>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</si>
  <si>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 xml:space="preserve"> Подпрограмма 4 "Формирование современной городской среды"</t>
  </si>
  <si>
    <t>Основное мероприятие 1. Благоустройство общественных и дворовых территорий поселения</t>
  </si>
  <si>
    <t>Подпрограмма 5 "Содержание и ремонт многоквартирных домов в городе Кола"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</si>
  <si>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</si>
  <si>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Расходы бюджета г. Колы на оплату взносов на капитальный ремонт за муниципальный жилой фонд</t>
  </si>
  <si>
    <t>Муниципальная программа 4 "Обеспечение эффективного функционирования городского хозяйства"</t>
  </si>
  <si>
    <t>Подпрограмма 2 "Подготовка объектов и систем жизнеобеспечения к работе в отопительный период на территории города Кола"</t>
  </si>
  <si>
    <t>Основное мероприятие 1. Обеспечение содержания объектов коммунальной инфраструктуры в надлежащем техническом состоянии</t>
  </si>
  <si>
    <t>Содержание модульных электрических тепловых пунктов и наружных сетей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</si>
  <si>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</si>
  <si>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Подпрограмма 3 "Управление городским хозяйством"</t>
  </si>
  <si>
    <t>Основное мероприятие 1. Обеспечение деятельности казенного учреждения</t>
  </si>
  <si>
    <t>Расходы на содержание муниципального учреждения</t>
  </si>
  <si>
    <t>Муниципальная программа 5 "Управление муниципальным имуществом города Кола"</t>
  </si>
  <si>
    <t>Основное мероприятие 1. Обеспечение реализации муниципальных функций в сфере управления муниципальным имуществом</t>
  </si>
  <si>
    <t>Оценка недвижимости, признание прав и регулирование отношений по муниципальной собственности</t>
  </si>
  <si>
    <t>Оплата жилищно-коммунальных услуг за пустующий муниципальный жилищный фонд и нежилые помещения</t>
  </si>
  <si>
    <t>Содержание и ремонт объектов муниципальной собственности</t>
  </si>
  <si>
    <t>Муниципальная программа 6 "Обеспечение жильем молодых семей города Кола"</t>
  </si>
  <si>
    <t>Основное мероприятие 1. Обеспечение жильем молодых семей</t>
  </si>
  <si>
    <t>Муниципальная программа 7 "Управление земельными ресурсами города Кола"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</si>
  <si>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</si>
  <si>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</si>
  <si>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</si>
  <si>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Основное мероприятие 1. Осуществление муниципальных функций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</si>
  <si>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</si>
  <si>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</si>
  <si>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</si>
  <si>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Основное мероприятие 2. Разработка и корректировка градостроительной документации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</si>
  <si>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(мероприятия по  благоустройству общественных территорий города Колы)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</si>
  <si>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</si>
  <si>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>Исполнено на 01.04.2023</t>
  </si>
  <si>
    <t>Разработка градостроительной концепции застройки территории города Кола</t>
  </si>
  <si>
    <t>Реализация мероприятий по обеспечению жильем молодых семей</t>
  </si>
  <si>
    <t>Проведение землеустроительных работ</t>
  </si>
  <si>
    <t>Аналитические данные о расходах бюджета города Колы по муниципальным программам                                                               за 1 квартал 2024 года в сравнении с соответствующим периодом прошлого года</t>
  </si>
  <si>
    <t>Исполнено на 01.04.2024</t>
  </si>
  <si>
    <t>Субсидии из областного бюджета местным бюджетам на реализацию мероприятий, направленных на ликвидацию накопленного экологического ущерба</t>
  </si>
  <si>
    <t>Расходы бюджета города Колы на реализацию мероприятий, направленных на ликвидацию накопленного экологического ущерба</t>
  </si>
  <si>
    <t>Субвенции из областного бюджета местным бюджетам на осуществление деятельности по отлову и содержанию животных без владельцев</t>
  </si>
  <si>
    <t>Выявление, эвакуация, хранение брошенных и (или) разукомплектованных транспортных средств на территории городского поселения Кола</t>
  </si>
  <si>
    <t>Создание и эксплуатация единой автоматизированной системы для обеспечения сохранности объектов благоустройства города Колы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</si>
  <si>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благоустройство территории поселения)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</si>
  <si>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выполнение работ по замене наружного освещения)</t>
  </si>
  <si>
    <t>Текущий ремонт муниципального жилищного фонда (жилых домов, квартир, комнат, нежилых помещений)</t>
  </si>
  <si>
    <t xml:space="preserve"> Основное мероприятие 2: Управление муниципальным долгом муниципального образования городское поселение Кола Кольского района</t>
  </si>
  <si>
    <t>Процентные платежи по муниципальному долгу города Колы</t>
  </si>
  <si>
    <t>Субсидии из областного бюджета местным бюджетам на техническое сопровождение программного обеспечения "Система автоматизированного рабочего места муниципального образования"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</si>
</sst>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i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Arial Cyr"/>
    </font>
    <font>
      <i/>
      <sz val="1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114">
    <xf numFmtId="0" fontId="0" fillId="0" borderId="0" xfId="0"/>
    <xf numFmtId="164" fontId="9" fillId="5" borderId="1" xfId="2" applyNumberFormat="1" applyFont="1" applyFill="1" applyAlignment="1" applyProtection="1">
      <alignment horizontal="center"/>
    </xf>
    <xf numFmtId="164" fontId="1" fillId="5" borderId="1" xfId="2" applyNumberFormat="1" applyFill="1" applyProtection="1"/>
    <xf numFmtId="164" fontId="0" fillId="5" borderId="0" xfId="0" applyNumberFormat="1" applyFill="1" applyProtection="1">
      <protection locked="0"/>
    </xf>
    <xf numFmtId="164" fontId="2" fillId="5" borderId="1" xfId="3" applyNumberFormat="1" applyFill="1" applyProtection="1">
      <alignment horizontal="center" wrapText="1"/>
    </xf>
    <xf numFmtId="164" fontId="2" fillId="5" borderId="1" xfId="4" applyNumberFormat="1" applyFill="1" applyProtection="1">
      <alignment horizontal="center"/>
    </xf>
    <xf numFmtId="164" fontId="8" fillId="5" borderId="1" xfId="0" applyNumberFormat="1" applyFont="1" applyFill="1" applyBorder="1" applyAlignment="1" applyProtection="1">
      <alignment horizontal="center"/>
      <protection locked="0"/>
    </xf>
    <xf numFmtId="164" fontId="9" fillId="5" borderId="2" xfId="6" applyNumberFormat="1" applyFont="1" applyFill="1" applyBorder="1" applyAlignment="1" applyProtection="1">
      <alignment horizontal="center" vertical="center" wrapText="1"/>
    </xf>
    <xf numFmtId="164" fontId="8" fillId="5" borderId="9" xfId="0" applyNumberFormat="1" applyFont="1" applyFill="1" applyBorder="1" applyAlignment="1" applyProtection="1">
      <alignment horizontal="center"/>
      <protection locked="0"/>
    </xf>
    <xf numFmtId="164" fontId="9" fillId="5" borderId="8" xfId="6" applyNumberFormat="1" applyFont="1" applyFill="1" applyBorder="1" applyAlignment="1" applyProtection="1">
      <alignment horizontal="center" vertical="center" wrapText="1"/>
    </xf>
    <xf numFmtId="164" fontId="11" fillId="5" borderId="6" xfId="10" applyNumberFormat="1" applyFont="1" applyFill="1" applyBorder="1" applyAlignment="1" applyProtection="1">
      <alignment horizontal="center" vertical="top" shrinkToFit="1"/>
    </xf>
    <xf numFmtId="164" fontId="3" fillId="5" borderId="2" xfId="9" applyNumberFormat="1" applyFill="1" applyProtection="1">
      <alignment horizontal="right" vertical="top" shrinkToFit="1"/>
    </xf>
    <xf numFmtId="164" fontId="3" fillId="5" borderId="2" xfId="10" applyNumberFormat="1" applyFill="1" applyProtection="1">
      <alignment horizontal="right" vertical="top" shrinkToFit="1"/>
    </xf>
    <xf numFmtId="164" fontId="11" fillId="5" borderId="2" xfId="7" applyNumberFormat="1" applyFont="1" applyFill="1" applyAlignment="1" applyProtection="1">
      <alignment horizontal="left" vertical="top" wrapText="1"/>
    </xf>
    <xf numFmtId="164" fontId="11" fillId="5" borderId="2" xfId="8" applyNumberFormat="1" applyFont="1" applyFill="1" applyAlignment="1" applyProtection="1">
      <alignment horizontal="center" vertical="top" shrinkToFit="1"/>
    </xf>
    <xf numFmtId="164" fontId="12" fillId="5" borderId="0" xfId="0" applyNumberFormat="1" applyFont="1" applyFill="1" applyAlignment="1" applyProtection="1">
      <alignment horizontal="center"/>
      <protection locked="0"/>
    </xf>
    <xf numFmtId="164" fontId="11" fillId="5" borderId="2" xfId="9" applyNumberFormat="1" applyFont="1" applyFill="1" applyAlignment="1" applyProtection="1">
      <alignment horizontal="center" vertical="top" shrinkToFit="1"/>
    </xf>
    <xf numFmtId="164" fontId="18" fillId="5" borderId="2" xfId="9" applyNumberFormat="1" applyFont="1" applyFill="1" applyAlignment="1" applyProtection="1">
      <alignment horizontal="center" vertical="top" shrinkToFit="1"/>
    </xf>
    <xf numFmtId="164" fontId="10" fillId="5" borderId="2" xfId="7" applyNumberFormat="1" applyFont="1" applyFill="1" applyAlignment="1" applyProtection="1">
      <alignment horizontal="left" vertical="top" wrapText="1"/>
    </xf>
    <xf numFmtId="164" fontId="10" fillId="5" borderId="2" xfId="8" applyNumberFormat="1" applyFont="1" applyFill="1" applyAlignment="1" applyProtection="1">
      <alignment horizontal="center" vertical="top" shrinkToFit="1"/>
    </xf>
    <xf numFmtId="164" fontId="13" fillId="5" borderId="0" xfId="0" applyNumberFormat="1" applyFont="1" applyFill="1" applyAlignment="1" applyProtection="1">
      <alignment horizontal="center"/>
      <protection locked="0"/>
    </xf>
    <xf numFmtId="164" fontId="10" fillId="5" borderId="2" xfId="9" applyNumberFormat="1" applyFont="1" applyFill="1" applyAlignment="1" applyProtection="1">
      <alignment horizontal="center" vertical="top" shrinkToFit="1"/>
    </xf>
    <xf numFmtId="164" fontId="19" fillId="5" borderId="2" xfId="9" applyNumberFormat="1" applyFont="1" applyFill="1" applyAlignment="1" applyProtection="1">
      <alignment horizontal="center" vertical="top" shrinkToFit="1"/>
    </xf>
    <xf numFmtId="164" fontId="9" fillId="5" borderId="2" xfId="7" applyNumberFormat="1" applyFont="1" applyFill="1" applyAlignment="1" applyProtection="1">
      <alignment horizontal="left" vertical="top" wrapText="1"/>
    </xf>
    <xf numFmtId="164" fontId="9" fillId="5" borderId="2" xfId="8" applyNumberFormat="1" applyFont="1" applyFill="1" applyAlignment="1" applyProtection="1">
      <alignment horizontal="center" vertical="top" shrinkToFit="1"/>
    </xf>
    <xf numFmtId="164" fontId="8" fillId="5" borderId="0" xfId="0" applyNumberFormat="1" applyFont="1" applyFill="1" applyAlignment="1" applyProtection="1">
      <alignment horizontal="center"/>
      <protection locked="0"/>
    </xf>
    <xf numFmtId="164" fontId="9" fillId="5" borderId="2" xfId="9" applyNumberFormat="1" applyFont="1" applyFill="1" applyAlignment="1" applyProtection="1">
      <alignment horizontal="center" vertical="top" shrinkToFit="1"/>
    </xf>
    <xf numFmtId="164" fontId="7" fillId="5" borderId="2" xfId="9" applyNumberFormat="1" applyFont="1" applyFill="1" applyAlignment="1" applyProtection="1">
      <alignment horizontal="center" vertical="top" shrinkToFit="1"/>
    </xf>
    <xf numFmtId="164" fontId="10" fillId="5" borderId="3" xfId="7" applyNumberFormat="1" applyFont="1" applyFill="1" applyBorder="1" applyAlignment="1" applyProtection="1">
      <alignment horizontal="left" vertical="top" wrapText="1"/>
    </xf>
    <xf numFmtId="164" fontId="10" fillId="5" borderId="3" xfId="8" applyNumberFormat="1" applyFont="1" applyFill="1" applyBorder="1" applyAlignment="1" applyProtection="1">
      <alignment horizontal="center" vertical="top" shrinkToFit="1"/>
    </xf>
    <xf numFmtId="164" fontId="13" fillId="5" borderId="3" xfId="0" applyNumberFormat="1" applyFont="1" applyFill="1" applyBorder="1" applyAlignment="1" applyProtection="1">
      <alignment horizontal="center"/>
      <protection locked="0"/>
    </xf>
    <xf numFmtId="164" fontId="10" fillId="5" borderId="3" xfId="9" applyNumberFormat="1" applyFont="1" applyFill="1" applyBorder="1" applyAlignment="1" applyProtection="1">
      <alignment horizontal="center" vertical="top" shrinkToFit="1"/>
    </xf>
    <xf numFmtId="164" fontId="14" fillId="5" borderId="4" xfId="9" applyNumberFormat="1" applyFont="1" applyFill="1" applyBorder="1" applyProtection="1">
      <alignment horizontal="right" vertical="top" shrinkToFit="1"/>
    </xf>
    <xf numFmtId="164" fontId="14" fillId="5" borderId="2" xfId="10" applyNumberFormat="1" applyFont="1" applyFill="1" applyProtection="1">
      <alignment horizontal="right" vertical="top" shrinkToFit="1"/>
    </xf>
    <xf numFmtId="164" fontId="14" fillId="5" borderId="2" xfId="9" applyNumberFormat="1" applyFont="1" applyFill="1" applyProtection="1">
      <alignment horizontal="right" vertical="top" shrinkToFit="1"/>
    </xf>
    <xf numFmtId="164" fontId="15" fillId="5" borderId="1" xfId="2" applyNumberFormat="1" applyFont="1" applyFill="1" applyProtection="1"/>
    <xf numFmtId="164" fontId="16" fillId="5" borderId="0" xfId="0" applyNumberFormat="1" applyFont="1" applyFill="1" applyProtection="1">
      <protection locked="0"/>
    </xf>
    <xf numFmtId="164" fontId="9" fillId="5" borderId="6" xfId="7" applyNumberFormat="1" applyFont="1" applyFill="1" applyBorder="1" applyAlignment="1" applyProtection="1">
      <alignment horizontal="left" vertical="top" wrapText="1"/>
    </xf>
    <xf numFmtId="164" fontId="9" fillId="5" borderId="6" xfId="8" applyNumberFormat="1" applyFont="1" applyFill="1" applyBorder="1" applyAlignment="1" applyProtection="1">
      <alignment horizontal="center" vertical="top" shrinkToFit="1"/>
    </xf>
    <xf numFmtId="164" fontId="9" fillId="5" borderId="6" xfId="9" applyNumberFormat="1" applyFont="1" applyFill="1" applyBorder="1" applyAlignment="1" applyProtection="1">
      <alignment horizontal="center" vertical="top" shrinkToFit="1"/>
    </xf>
    <xf numFmtId="164" fontId="9" fillId="5" borderId="5" xfId="7" applyNumberFormat="1" applyFont="1" applyFill="1" applyBorder="1" applyAlignment="1" applyProtection="1">
      <alignment horizontal="left" vertical="top" wrapText="1"/>
    </xf>
    <xf numFmtId="164" fontId="9" fillId="5" borderId="5" xfId="8" applyNumberFormat="1" applyFont="1" applyFill="1" applyBorder="1" applyAlignment="1" applyProtection="1">
      <alignment horizontal="center" vertical="top" shrinkToFit="1"/>
    </xf>
    <xf numFmtId="164" fontId="9" fillId="5" borderId="5" xfId="9" applyNumberFormat="1" applyFont="1" applyFill="1" applyBorder="1" applyAlignment="1" applyProtection="1">
      <alignment horizontal="center" vertical="top" shrinkToFit="1"/>
    </xf>
    <xf numFmtId="164" fontId="7" fillId="5" borderId="5" xfId="9" applyNumberFormat="1" applyFont="1" applyFill="1" applyBorder="1" applyAlignment="1" applyProtection="1">
      <alignment horizontal="center" vertical="top" shrinkToFit="1"/>
    </xf>
    <xf numFmtId="164" fontId="9" fillId="5" borderId="3" xfId="7" applyNumberFormat="1" applyFont="1" applyFill="1" applyBorder="1" applyAlignment="1" applyProtection="1">
      <alignment horizontal="left" vertical="top" wrapText="1"/>
    </xf>
    <xf numFmtId="164" fontId="9" fillId="5" borderId="3" xfId="8" applyNumberFormat="1" applyFont="1" applyFill="1" applyBorder="1" applyAlignment="1" applyProtection="1">
      <alignment horizontal="center" vertical="top" shrinkToFit="1"/>
    </xf>
    <xf numFmtId="164" fontId="8" fillId="5" borderId="3" xfId="0" applyNumberFormat="1" applyFont="1" applyFill="1" applyBorder="1" applyAlignment="1" applyProtection="1">
      <alignment horizontal="center"/>
      <protection locked="0"/>
    </xf>
    <xf numFmtId="164" fontId="9" fillId="5" borderId="3" xfId="9" applyNumberFormat="1" applyFont="1" applyFill="1" applyBorder="1" applyAlignment="1" applyProtection="1">
      <alignment horizontal="center" vertical="top" shrinkToFit="1"/>
    </xf>
    <xf numFmtId="164" fontId="7" fillId="5" borderId="3" xfId="9" applyNumberFormat="1" applyFont="1" applyFill="1" applyBorder="1" applyAlignment="1" applyProtection="1">
      <alignment horizontal="center" vertical="top" shrinkToFit="1"/>
    </xf>
    <xf numFmtId="164" fontId="3" fillId="5" borderId="4" xfId="9" applyNumberFormat="1" applyFill="1" applyBorder="1" applyProtection="1">
      <alignment horizontal="right" vertical="top" shrinkToFit="1"/>
    </xf>
    <xf numFmtId="164" fontId="19" fillId="5" borderId="3" xfId="9" applyNumberFormat="1" applyFont="1" applyFill="1" applyBorder="1" applyAlignment="1" applyProtection="1">
      <alignment horizontal="center" vertical="top" shrinkToFit="1"/>
    </xf>
    <xf numFmtId="164" fontId="7" fillId="5" borderId="6" xfId="9" applyNumberFormat="1" applyFont="1" applyFill="1" applyBorder="1" applyAlignment="1" applyProtection="1">
      <alignment horizontal="center" vertical="top" shrinkToFit="1"/>
    </xf>
    <xf numFmtId="164" fontId="10" fillId="5" borderId="5" xfId="7" applyNumberFormat="1" applyFont="1" applyFill="1" applyBorder="1" applyAlignment="1" applyProtection="1">
      <alignment horizontal="left" vertical="top" wrapText="1"/>
    </xf>
    <xf numFmtId="164" fontId="10" fillId="5" borderId="5" xfId="8" applyNumberFormat="1" applyFont="1" applyFill="1" applyBorder="1" applyAlignment="1" applyProtection="1">
      <alignment horizontal="center" vertical="top" shrinkToFit="1"/>
    </xf>
    <xf numFmtId="164" fontId="13" fillId="5" borderId="1" xfId="0" applyNumberFormat="1" applyFont="1" applyFill="1" applyBorder="1" applyAlignment="1" applyProtection="1">
      <alignment horizontal="center"/>
      <protection locked="0"/>
    </xf>
    <xf numFmtId="164" fontId="10" fillId="5" borderId="5" xfId="9" applyNumberFormat="1" applyFont="1" applyFill="1" applyBorder="1" applyAlignment="1" applyProtection="1">
      <alignment horizontal="center" vertical="top" shrinkToFit="1"/>
    </xf>
    <xf numFmtId="164" fontId="19" fillId="5" borderId="5" xfId="9" applyNumberFormat="1" applyFont="1" applyFill="1" applyBorder="1" applyAlignment="1" applyProtection="1">
      <alignment horizontal="center" vertical="top" shrinkToFit="1"/>
    </xf>
    <xf numFmtId="164" fontId="9" fillId="5" borderId="7" xfId="7" applyNumberFormat="1" applyFont="1" applyFill="1" applyBorder="1" applyAlignment="1" applyProtection="1">
      <alignment horizontal="left" vertical="top" wrapText="1"/>
    </xf>
    <xf numFmtId="164" fontId="9" fillId="5" borderId="7" xfId="8" applyNumberFormat="1" applyFont="1" applyFill="1" applyBorder="1" applyAlignment="1" applyProtection="1">
      <alignment horizontal="center" vertical="top" shrinkToFit="1"/>
    </xf>
    <xf numFmtId="164" fontId="9" fillId="5" borderId="7" xfId="9" applyNumberFormat="1" applyFont="1" applyFill="1" applyBorder="1" applyAlignment="1" applyProtection="1">
      <alignment horizontal="center" vertical="top" shrinkToFit="1"/>
    </xf>
    <xf numFmtId="164" fontId="9" fillId="5" borderId="10" xfId="9" applyNumberFormat="1" applyFont="1" applyFill="1" applyBorder="1" applyAlignment="1" applyProtection="1">
      <alignment horizontal="center" vertical="top" shrinkToFit="1"/>
    </xf>
    <xf numFmtId="164" fontId="11" fillId="5" borderId="3" xfId="7" applyNumberFormat="1" applyFont="1" applyFill="1" applyBorder="1" applyAlignment="1" applyProtection="1">
      <alignment horizontal="left" vertical="top" wrapText="1"/>
    </xf>
    <xf numFmtId="164" fontId="11" fillId="5" borderId="3" xfId="8" applyNumberFormat="1" applyFont="1" applyFill="1" applyBorder="1" applyAlignment="1" applyProtection="1">
      <alignment horizontal="center" vertical="top" shrinkToFit="1"/>
    </xf>
    <xf numFmtId="164" fontId="12" fillId="5" borderId="3" xfId="0" applyNumberFormat="1" applyFont="1" applyFill="1" applyBorder="1" applyAlignment="1" applyProtection="1">
      <alignment horizontal="center"/>
      <protection locked="0"/>
    </xf>
    <xf numFmtId="164" fontId="11" fillId="5" borderId="3" xfId="9" applyNumberFormat="1" applyFont="1" applyFill="1" applyBorder="1" applyAlignment="1" applyProtection="1">
      <alignment horizontal="center" vertical="top" shrinkToFit="1"/>
    </xf>
    <xf numFmtId="164" fontId="18" fillId="5" borderId="3" xfId="9" applyNumberFormat="1" applyFont="1" applyFill="1" applyBorder="1" applyAlignment="1" applyProtection="1">
      <alignment horizontal="center" vertical="top" shrinkToFit="1"/>
    </xf>
    <xf numFmtId="164" fontId="19" fillId="5" borderId="6" xfId="9" applyNumberFormat="1" applyFont="1" applyFill="1" applyBorder="1" applyAlignment="1" applyProtection="1">
      <alignment horizontal="center" vertical="top" shrinkToFit="1"/>
    </xf>
    <xf numFmtId="164" fontId="18" fillId="5" borderId="6" xfId="10" applyNumberFormat="1" applyFont="1" applyFill="1" applyBorder="1" applyAlignment="1" applyProtection="1">
      <alignment horizontal="center" vertical="top" shrinkToFit="1"/>
    </xf>
    <xf numFmtId="164" fontId="19" fillId="5" borderId="6" xfId="7" applyNumberFormat="1" applyFont="1" applyFill="1" applyBorder="1" applyAlignment="1" applyProtection="1">
      <alignment horizontal="left" vertical="top" wrapText="1"/>
    </xf>
    <xf numFmtId="164" fontId="19" fillId="5" borderId="6" xfId="8" applyNumberFormat="1" applyFont="1" applyFill="1" applyBorder="1" applyAlignment="1" applyProtection="1">
      <alignment horizontal="center" vertical="top" shrinkToFit="1"/>
    </xf>
    <xf numFmtId="164" fontId="7" fillId="5" borderId="2" xfId="7" applyNumberFormat="1" applyFont="1" applyFill="1" applyAlignment="1" applyProtection="1">
      <alignment horizontal="left" vertical="top" wrapText="1"/>
    </xf>
    <xf numFmtId="164" fontId="7" fillId="5" borderId="2" xfId="8" applyNumberFormat="1" applyFont="1" applyFill="1" applyAlignment="1" applyProtection="1">
      <alignment horizontal="center" vertical="top" shrinkToFit="1"/>
    </xf>
    <xf numFmtId="164" fontId="9" fillId="5" borderId="1" xfId="2" applyNumberFormat="1" applyFont="1" applyFill="1" applyAlignment="1" applyProtection="1">
      <alignment horizontal="left"/>
    </xf>
    <xf numFmtId="164" fontId="21" fillId="5" borderId="1" xfId="2" applyNumberFormat="1" applyFont="1" applyFill="1" applyAlignment="1" applyProtection="1">
      <alignment horizontal="center"/>
    </xf>
    <xf numFmtId="164" fontId="9" fillId="5" borderId="1" xfId="14" applyNumberFormat="1" applyFont="1" applyFill="1" applyAlignment="1">
      <alignment horizontal="center" wrapText="1"/>
    </xf>
    <xf numFmtId="164" fontId="21" fillId="5" borderId="1" xfId="14" applyNumberFormat="1" applyFont="1" applyFill="1" applyAlignment="1">
      <alignment horizontal="center" wrapText="1"/>
    </xf>
    <xf numFmtId="164" fontId="8" fillId="5" borderId="0" xfId="0" applyNumberFormat="1" applyFont="1" applyFill="1" applyAlignment="1" applyProtection="1">
      <alignment horizontal="left"/>
      <protection locked="0"/>
    </xf>
    <xf numFmtId="164" fontId="7" fillId="5" borderId="0" xfId="0" applyNumberFormat="1" applyFont="1" applyFill="1" applyAlignment="1" applyProtection="1">
      <alignment horizontal="center"/>
      <protection locked="0"/>
    </xf>
    <xf numFmtId="164" fontId="22" fillId="5" borderId="0" xfId="0" applyNumberFormat="1" applyFont="1" applyFill="1" applyAlignment="1" applyProtection="1">
      <alignment horizontal="center"/>
      <protection locked="0"/>
    </xf>
    <xf numFmtId="164" fontId="3" fillId="5" borderId="2" xfId="12" applyNumberFormat="1" applyFill="1" applyProtection="1">
      <alignment horizontal="right" vertical="top" shrinkToFit="1"/>
    </xf>
    <xf numFmtId="164" fontId="3" fillId="5" borderId="2" xfId="13" applyNumberFormat="1" applyFill="1" applyProtection="1">
      <alignment horizontal="right" vertical="top" shrinkToFit="1"/>
    </xf>
    <xf numFmtId="164" fontId="1" fillId="5" borderId="1" xfId="14" applyNumberFormat="1" applyFill="1" applyProtection="1">
      <alignment horizontal="left" wrapText="1"/>
    </xf>
    <xf numFmtId="164" fontId="20" fillId="6" borderId="6" xfId="7" applyNumberFormat="1" applyFont="1" applyFill="1" applyBorder="1" applyAlignment="1" applyProtection="1">
      <alignment horizontal="left" vertical="top" wrapText="1"/>
    </xf>
    <xf numFmtId="164" fontId="11" fillId="6" borderId="6" xfId="8" applyNumberFormat="1" applyFont="1" applyFill="1" applyBorder="1" applyAlignment="1" applyProtection="1">
      <alignment horizontal="center" vertical="top" shrinkToFit="1"/>
    </xf>
    <xf numFmtId="164" fontId="12" fillId="6" borderId="1" xfId="0" applyNumberFormat="1" applyFont="1" applyFill="1" applyBorder="1" applyAlignment="1" applyProtection="1">
      <alignment horizontal="center"/>
      <protection locked="0"/>
    </xf>
    <xf numFmtId="164" fontId="11" fillId="6" borderId="6" xfId="9" applyNumberFormat="1" applyFont="1" applyFill="1" applyBorder="1" applyAlignment="1" applyProtection="1">
      <alignment horizontal="center" vertical="top" shrinkToFit="1"/>
    </xf>
    <xf numFmtId="164" fontId="18" fillId="6" borderId="6" xfId="9" applyNumberFormat="1" applyFont="1" applyFill="1" applyBorder="1" applyAlignment="1" applyProtection="1">
      <alignment horizontal="center" vertical="top" shrinkToFit="1"/>
    </xf>
    <xf numFmtId="164" fontId="11" fillId="6" borderId="6" xfId="10" applyNumberFormat="1" applyFont="1" applyFill="1" applyBorder="1" applyAlignment="1" applyProtection="1">
      <alignment horizontal="center" vertical="top" shrinkToFit="1"/>
    </xf>
    <xf numFmtId="164" fontId="11" fillId="6" borderId="2" xfId="7" applyNumberFormat="1" applyFont="1" applyFill="1" applyAlignment="1" applyProtection="1">
      <alignment horizontal="left" vertical="top" wrapText="1"/>
    </xf>
    <xf numFmtId="164" fontId="11" fillId="6" borderId="2" xfId="8" applyNumberFormat="1" applyFont="1" applyFill="1" applyAlignment="1" applyProtection="1">
      <alignment horizontal="center" vertical="top" shrinkToFit="1"/>
    </xf>
    <xf numFmtId="164" fontId="12" fillId="6" borderId="0" xfId="0" applyNumberFormat="1" applyFont="1" applyFill="1" applyAlignment="1" applyProtection="1">
      <alignment horizontal="center"/>
      <protection locked="0"/>
    </xf>
    <xf numFmtId="164" fontId="11" fillId="6" borderId="2" xfId="9" applyNumberFormat="1" applyFont="1" applyFill="1" applyAlignment="1" applyProtection="1">
      <alignment horizontal="center" vertical="top" shrinkToFit="1"/>
    </xf>
    <xf numFmtId="164" fontId="18" fillId="6" borderId="2" xfId="9" applyNumberFormat="1" applyFont="1" applyFill="1" applyAlignment="1" applyProtection="1">
      <alignment horizontal="center" vertical="top" shrinkToFit="1"/>
    </xf>
    <xf numFmtId="164" fontId="18" fillId="6" borderId="3" xfId="7" applyNumberFormat="1" applyFont="1" applyFill="1" applyBorder="1" applyAlignment="1" applyProtection="1">
      <alignment horizontal="left" vertical="top" wrapText="1"/>
    </xf>
    <xf numFmtId="164" fontId="18" fillId="6" borderId="3" xfId="8" applyNumberFormat="1" applyFont="1" applyFill="1" applyBorder="1" applyAlignment="1" applyProtection="1">
      <alignment horizontal="center" vertical="top" shrinkToFit="1"/>
    </xf>
    <xf numFmtId="164" fontId="12" fillId="6" borderId="3" xfId="0" applyNumberFormat="1" applyFont="1" applyFill="1" applyBorder="1" applyAlignment="1" applyProtection="1">
      <alignment horizontal="center"/>
      <protection locked="0"/>
    </xf>
    <xf numFmtId="164" fontId="18" fillId="6" borderId="3" xfId="9" applyNumberFormat="1" applyFont="1" applyFill="1" applyBorder="1" applyAlignment="1" applyProtection="1">
      <alignment horizontal="center" vertical="top" shrinkToFit="1"/>
    </xf>
    <xf numFmtId="164" fontId="18" fillId="6" borderId="6" xfId="10" applyNumberFormat="1" applyFont="1" applyFill="1" applyBorder="1" applyAlignment="1" applyProtection="1">
      <alignment horizontal="center" vertical="top" shrinkToFit="1"/>
    </xf>
    <xf numFmtId="164" fontId="11" fillId="6" borderId="3" xfId="7" applyNumberFormat="1" applyFont="1" applyFill="1" applyBorder="1" applyAlignment="1" applyProtection="1">
      <alignment horizontal="left" vertical="top" wrapText="1"/>
    </xf>
    <xf numFmtId="164" fontId="11" fillId="6" borderId="3" xfId="8" applyNumberFormat="1" applyFont="1" applyFill="1" applyBorder="1" applyAlignment="1" applyProtection="1">
      <alignment horizontal="center" vertical="top" shrinkToFit="1"/>
    </xf>
    <xf numFmtId="164" fontId="11" fillId="6" borderId="3" xfId="9" applyNumberFormat="1" applyFont="1" applyFill="1" applyBorder="1" applyAlignment="1" applyProtection="1">
      <alignment horizontal="center" vertical="top" shrinkToFit="1"/>
    </xf>
    <xf numFmtId="164" fontId="23" fillId="5" borderId="1" xfId="2" applyNumberFormat="1" applyFont="1" applyFill="1" applyProtection="1"/>
    <xf numFmtId="164" fontId="24" fillId="5" borderId="1" xfId="2" applyNumberFormat="1" applyFont="1" applyFill="1" applyProtection="1"/>
    <xf numFmtId="164" fontId="9" fillId="5" borderId="1" xfId="5" applyNumberFormat="1" applyFont="1" applyFill="1" applyProtection="1">
      <alignment horizontal="right"/>
    </xf>
    <xf numFmtId="164" fontId="9" fillId="5" borderId="1" xfId="5" applyNumberFormat="1" applyFont="1" applyFill="1">
      <alignment horizontal="right"/>
    </xf>
    <xf numFmtId="164" fontId="17" fillId="5" borderId="1" xfId="3" applyNumberFormat="1" applyFont="1" applyFill="1" applyAlignment="1" applyProtection="1">
      <alignment horizontal="center" wrapText="1"/>
    </xf>
    <xf numFmtId="164" fontId="9" fillId="5" borderId="2" xfId="6" applyNumberFormat="1" applyFont="1" applyFill="1" applyBorder="1" applyAlignment="1" applyProtection="1">
      <alignment horizontal="center" vertical="center" wrapText="1"/>
    </xf>
    <xf numFmtId="164" fontId="9" fillId="5" borderId="8" xfId="6" applyNumberFormat="1" applyFont="1" applyFill="1" applyBorder="1" applyAlignment="1">
      <alignment horizontal="center" vertical="center" wrapText="1"/>
    </xf>
    <xf numFmtId="164" fontId="7" fillId="5" borderId="2" xfId="6" applyNumberFormat="1" applyFont="1" applyFill="1" applyBorder="1" applyAlignment="1" applyProtection="1">
      <alignment horizontal="center" vertical="center" wrapText="1"/>
    </xf>
    <xf numFmtId="164" fontId="7" fillId="5" borderId="8" xfId="6" applyNumberFormat="1" applyFont="1" applyFill="1" applyBorder="1" applyAlignment="1">
      <alignment horizontal="center" vertical="center" wrapText="1"/>
    </xf>
    <xf numFmtId="164" fontId="1" fillId="5" borderId="2" xfId="6" applyNumberFormat="1" applyFill="1" applyProtection="1">
      <alignment horizontal="center" vertical="center" wrapText="1"/>
    </xf>
    <xf numFmtId="164" fontId="1" fillId="5" borderId="2" xfId="6" applyNumberFormat="1" applyFill="1">
      <alignment horizontal="center" vertical="center" wrapText="1"/>
    </xf>
    <xf numFmtId="164" fontId="9" fillId="5" borderId="1" xfId="14" applyNumberFormat="1" applyFont="1" applyFill="1" applyAlignment="1" applyProtection="1">
      <alignment horizontal="center" wrapText="1"/>
    </xf>
    <xf numFmtId="164" fontId="9" fillId="5" borderId="1" xfId="14" applyNumberFormat="1" applyFont="1" applyFill="1" applyAlignment="1">
      <alignment horizontal="center" wrapText="1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5"/>
  <sheetViews>
    <sheetView showGridLines="0" tabSelected="1" zoomScaleNormal="100" zoomScaleSheetLayoutView="100" workbookViewId="0">
      <selection activeCell="AE13" sqref="AE13"/>
    </sheetView>
  </sheetViews>
  <sheetFormatPr defaultRowHeight="15" outlineLevelRow="3" x14ac:dyDescent="0.25"/>
  <cols>
    <col min="1" max="1" width="68.7109375" style="76" customWidth="1"/>
    <col min="2" max="3" width="9.140625" style="25" hidden="1"/>
    <col min="4" max="4" width="10.7109375" style="25" hidden="1" customWidth="1"/>
    <col min="5" max="14" width="9.140625" style="25" hidden="1"/>
    <col min="15" max="15" width="15" style="77" customWidth="1"/>
    <col min="16" max="16" width="15.85546875" style="78" customWidth="1"/>
    <col min="17" max="19" width="9.140625" style="25" hidden="1"/>
    <col min="20" max="20" width="11.7109375" style="25" hidden="1" customWidth="1"/>
    <col min="21" max="21" width="14.7109375" style="25" hidden="1" customWidth="1"/>
    <col min="22" max="22" width="14.7109375" style="25" customWidth="1"/>
    <col min="23" max="24" width="11.7109375" style="3" hidden="1" customWidth="1"/>
    <col min="25" max="25" width="9.140625" style="3" hidden="1"/>
    <col min="26" max="26" width="9.140625" style="3" customWidth="1"/>
    <col min="27" max="16384" width="9.140625" style="3"/>
  </cols>
  <sheetData>
    <row r="1" spans="1:26" ht="15.2" customHeight="1" x14ac:dyDescent="0.25">
      <c r="A1" s="105" t="s">
        <v>76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2"/>
      <c r="Y1" s="2"/>
      <c r="Z1" s="2"/>
    </row>
    <row r="2" spans="1:26" ht="15.95" customHeight="1" x14ac:dyDescent="0.25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4"/>
      <c r="Y2" s="5"/>
      <c r="Z2" s="2"/>
    </row>
    <row r="3" spans="1:26" ht="12.75" customHeight="1" x14ac:dyDescent="0.25">
      <c r="A3" s="103" t="s">
        <v>20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2"/>
    </row>
    <row r="4" spans="1:26" ht="38.25" customHeight="1" x14ac:dyDescent="0.25">
      <c r="A4" s="106" t="s">
        <v>18</v>
      </c>
      <c r="B4" s="106" t="s">
        <v>0</v>
      </c>
      <c r="C4" s="106" t="s">
        <v>0</v>
      </c>
      <c r="D4" s="6"/>
      <c r="E4" s="106" t="s">
        <v>0</v>
      </c>
      <c r="F4" s="106" t="s">
        <v>0</v>
      </c>
      <c r="G4" s="106" t="s">
        <v>0</v>
      </c>
      <c r="H4" s="106" t="s">
        <v>0</v>
      </c>
      <c r="I4" s="106" t="s">
        <v>0</v>
      </c>
      <c r="J4" s="106" t="s">
        <v>0</v>
      </c>
      <c r="K4" s="106" t="s">
        <v>0</v>
      </c>
      <c r="L4" s="106" t="s">
        <v>0</v>
      </c>
      <c r="M4" s="106" t="s">
        <v>0</v>
      </c>
      <c r="N4" s="7" t="s">
        <v>0</v>
      </c>
      <c r="O4" s="108" t="s">
        <v>72</v>
      </c>
      <c r="P4" s="108" t="s">
        <v>77</v>
      </c>
      <c r="Q4" s="106" t="s">
        <v>0</v>
      </c>
      <c r="R4" s="106" t="s">
        <v>0</v>
      </c>
      <c r="S4" s="7" t="s">
        <v>0</v>
      </c>
      <c r="T4" s="106" t="s">
        <v>1</v>
      </c>
      <c r="U4" s="106" t="s">
        <v>2</v>
      </c>
      <c r="V4" s="106" t="s">
        <v>19</v>
      </c>
      <c r="W4" s="110" t="s">
        <v>3</v>
      </c>
      <c r="X4" s="110" t="s">
        <v>4</v>
      </c>
      <c r="Y4" s="110" t="s">
        <v>0</v>
      </c>
      <c r="Z4" s="2"/>
    </row>
    <row r="5" spans="1:26" x14ac:dyDescent="0.25">
      <c r="A5" s="107"/>
      <c r="B5" s="107"/>
      <c r="C5" s="107"/>
      <c r="D5" s="8"/>
      <c r="E5" s="107"/>
      <c r="F5" s="107"/>
      <c r="G5" s="107"/>
      <c r="H5" s="107"/>
      <c r="I5" s="107"/>
      <c r="J5" s="107"/>
      <c r="K5" s="107"/>
      <c r="L5" s="107"/>
      <c r="M5" s="107"/>
      <c r="N5" s="9"/>
      <c r="O5" s="109"/>
      <c r="P5" s="109"/>
      <c r="Q5" s="107"/>
      <c r="R5" s="107"/>
      <c r="S5" s="9"/>
      <c r="T5" s="107"/>
      <c r="U5" s="107"/>
      <c r="V5" s="107"/>
      <c r="W5" s="111"/>
      <c r="X5" s="111"/>
      <c r="Y5" s="111"/>
      <c r="Z5" s="2"/>
    </row>
    <row r="6" spans="1:26" ht="25.5" outlineLevel="1" x14ac:dyDescent="0.25">
      <c r="A6" s="82" t="s">
        <v>21</v>
      </c>
      <c r="B6" s="83" t="s">
        <v>5</v>
      </c>
      <c r="C6" s="83" t="s">
        <v>6</v>
      </c>
      <c r="D6" s="84"/>
      <c r="E6" s="83" t="s">
        <v>5</v>
      </c>
      <c r="F6" s="83" t="s">
        <v>5</v>
      </c>
      <c r="G6" s="83"/>
      <c r="H6" s="83"/>
      <c r="I6" s="83"/>
      <c r="J6" s="83"/>
      <c r="K6" s="83"/>
      <c r="L6" s="83"/>
      <c r="M6" s="85">
        <v>0</v>
      </c>
      <c r="N6" s="85" t="e">
        <f>#REF!+N7+#REF!</f>
        <v>#REF!</v>
      </c>
      <c r="O6" s="86">
        <f>O7</f>
        <v>2607.8000000000002</v>
      </c>
      <c r="P6" s="86">
        <f>P7</f>
        <v>2936.6000000000004</v>
      </c>
      <c r="Q6" s="85">
        <v>0</v>
      </c>
      <c r="R6" s="85">
        <v>0</v>
      </c>
      <c r="S6" s="85">
        <v>0</v>
      </c>
      <c r="T6" s="85">
        <v>0</v>
      </c>
      <c r="U6" s="85">
        <v>290000</v>
      </c>
      <c r="V6" s="87">
        <f>P6-O6</f>
        <v>328.80000000000018</v>
      </c>
      <c r="W6" s="11">
        <v>290000</v>
      </c>
      <c r="X6" s="12">
        <v>0</v>
      </c>
      <c r="Y6" s="11">
        <v>0</v>
      </c>
      <c r="Z6" s="2"/>
    </row>
    <row r="7" spans="1:26" outlineLevel="2" x14ac:dyDescent="0.25">
      <c r="A7" s="13" t="s">
        <v>22</v>
      </c>
      <c r="B7" s="14" t="s">
        <v>5</v>
      </c>
      <c r="C7" s="14" t="s">
        <v>6</v>
      </c>
      <c r="D7" s="15"/>
      <c r="E7" s="14" t="s">
        <v>5</v>
      </c>
      <c r="F7" s="14" t="s">
        <v>5</v>
      </c>
      <c r="G7" s="14"/>
      <c r="H7" s="14"/>
      <c r="I7" s="14"/>
      <c r="J7" s="14"/>
      <c r="K7" s="14"/>
      <c r="L7" s="14"/>
      <c r="M7" s="16">
        <v>0</v>
      </c>
      <c r="N7" s="16" t="e">
        <f>N8+N10+N14</f>
        <v>#REF!</v>
      </c>
      <c r="O7" s="17">
        <f>O8+O10+O14</f>
        <v>2607.8000000000002</v>
      </c>
      <c r="P7" s="17">
        <f>P8+P10+P14</f>
        <v>2936.6000000000004</v>
      </c>
      <c r="Q7" s="16">
        <v>0</v>
      </c>
      <c r="R7" s="16">
        <v>0</v>
      </c>
      <c r="S7" s="16">
        <v>8507</v>
      </c>
      <c r="T7" s="16">
        <v>5000</v>
      </c>
      <c r="U7" s="16">
        <v>1059793</v>
      </c>
      <c r="V7" s="10">
        <f t="shared" ref="V7:V45" si="0">P7-O7</f>
        <v>328.80000000000018</v>
      </c>
      <c r="W7" s="11">
        <v>1064793</v>
      </c>
      <c r="X7" s="12">
        <v>7.926022547284077E-3</v>
      </c>
      <c r="Y7" s="11">
        <v>0</v>
      </c>
      <c r="Z7" s="2"/>
    </row>
    <row r="8" spans="1:26" s="36" customFormat="1" outlineLevel="3" x14ac:dyDescent="0.25">
      <c r="A8" s="18" t="s">
        <v>23</v>
      </c>
      <c r="B8" s="19" t="s">
        <v>5</v>
      </c>
      <c r="C8" s="19" t="s">
        <v>6</v>
      </c>
      <c r="D8" s="20"/>
      <c r="E8" s="19" t="s">
        <v>5</v>
      </c>
      <c r="F8" s="19" t="s">
        <v>5</v>
      </c>
      <c r="G8" s="19"/>
      <c r="H8" s="19"/>
      <c r="I8" s="19"/>
      <c r="J8" s="19"/>
      <c r="K8" s="19"/>
      <c r="L8" s="19"/>
      <c r="M8" s="21">
        <v>0</v>
      </c>
      <c r="N8" s="21" t="e">
        <f>N9+#REF!</f>
        <v>#REF!</v>
      </c>
      <c r="O8" s="22">
        <f>O9</f>
        <v>10.5</v>
      </c>
      <c r="P8" s="22">
        <f>P9</f>
        <v>8</v>
      </c>
      <c r="Q8" s="21">
        <v>0</v>
      </c>
      <c r="R8" s="21">
        <v>0</v>
      </c>
      <c r="S8" s="21">
        <v>8507</v>
      </c>
      <c r="T8" s="21">
        <v>5000</v>
      </c>
      <c r="U8" s="21">
        <v>1059793</v>
      </c>
      <c r="V8" s="10">
        <f t="shared" si="0"/>
        <v>-2.5</v>
      </c>
      <c r="W8" s="34">
        <v>1064793</v>
      </c>
      <c r="X8" s="33">
        <v>7.926022547284077E-3</v>
      </c>
      <c r="Y8" s="34">
        <v>0</v>
      </c>
      <c r="Z8" s="35"/>
    </row>
    <row r="9" spans="1:26" outlineLevel="3" x14ac:dyDescent="0.25">
      <c r="A9" s="23" t="s">
        <v>8</v>
      </c>
      <c r="B9" s="24" t="s">
        <v>5</v>
      </c>
      <c r="C9" s="24" t="s">
        <v>6</v>
      </c>
      <c r="E9" s="24" t="s">
        <v>5</v>
      </c>
      <c r="F9" s="24" t="s">
        <v>5</v>
      </c>
      <c r="G9" s="24"/>
      <c r="H9" s="24"/>
      <c r="I9" s="24"/>
      <c r="J9" s="24"/>
      <c r="K9" s="24"/>
      <c r="L9" s="24"/>
      <c r="M9" s="26">
        <v>0</v>
      </c>
      <c r="N9" s="26">
        <v>13507</v>
      </c>
      <c r="O9" s="27">
        <v>10.5</v>
      </c>
      <c r="P9" s="27">
        <v>8</v>
      </c>
      <c r="Q9" s="26">
        <v>0</v>
      </c>
      <c r="R9" s="26">
        <v>0</v>
      </c>
      <c r="S9" s="26">
        <v>8507</v>
      </c>
      <c r="T9" s="26">
        <v>5000</v>
      </c>
      <c r="U9" s="26">
        <v>1059793</v>
      </c>
      <c r="V9" s="10">
        <f t="shared" si="0"/>
        <v>-2.5</v>
      </c>
      <c r="W9" s="11"/>
      <c r="X9" s="12"/>
      <c r="Y9" s="11"/>
      <c r="Z9" s="2"/>
    </row>
    <row r="10" spans="1:26" s="36" customFormat="1" x14ac:dyDescent="0.25">
      <c r="A10" s="18" t="s">
        <v>9</v>
      </c>
      <c r="B10" s="19" t="s">
        <v>5</v>
      </c>
      <c r="C10" s="19" t="s">
        <v>6</v>
      </c>
      <c r="D10" s="20"/>
      <c r="E10" s="19" t="s">
        <v>5</v>
      </c>
      <c r="F10" s="19" t="s">
        <v>5</v>
      </c>
      <c r="G10" s="19"/>
      <c r="H10" s="19"/>
      <c r="I10" s="19"/>
      <c r="J10" s="19"/>
      <c r="K10" s="19"/>
      <c r="L10" s="19"/>
      <c r="M10" s="21">
        <v>0</v>
      </c>
      <c r="N10" s="21" t="e">
        <f>#REF!+#REF!+N11+N12+N13</f>
        <v>#REF!</v>
      </c>
      <c r="O10" s="22">
        <f>O11+O12+O13</f>
        <v>1825.7</v>
      </c>
      <c r="P10" s="22">
        <f>P11+P12+P13</f>
        <v>1962.6000000000001</v>
      </c>
      <c r="Q10" s="21">
        <v>0</v>
      </c>
      <c r="R10" s="21">
        <v>0</v>
      </c>
      <c r="S10" s="21">
        <v>0</v>
      </c>
      <c r="T10" s="21">
        <v>0</v>
      </c>
      <c r="U10" s="21">
        <v>360000</v>
      </c>
      <c r="V10" s="10">
        <f t="shared" si="0"/>
        <v>136.90000000000009</v>
      </c>
      <c r="W10" s="34">
        <v>360000</v>
      </c>
      <c r="X10" s="33">
        <v>0</v>
      </c>
      <c r="Y10" s="34">
        <v>0</v>
      </c>
      <c r="Z10" s="35"/>
    </row>
    <row r="11" spans="1:26" ht="15" customHeight="1" x14ac:dyDescent="0.25">
      <c r="A11" s="23" t="s">
        <v>11</v>
      </c>
      <c r="B11" s="24" t="s">
        <v>5</v>
      </c>
      <c r="C11" s="24" t="s">
        <v>6</v>
      </c>
      <c r="E11" s="24" t="s">
        <v>5</v>
      </c>
      <c r="F11" s="24" t="s">
        <v>5</v>
      </c>
      <c r="G11" s="24"/>
      <c r="H11" s="24"/>
      <c r="I11" s="24"/>
      <c r="J11" s="24"/>
      <c r="K11" s="24"/>
      <c r="L11" s="24"/>
      <c r="M11" s="26">
        <v>0</v>
      </c>
      <c r="N11" s="26">
        <v>0</v>
      </c>
      <c r="O11" s="27">
        <v>1510</v>
      </c>
      <c r="P11" s="27">
        <v>1521</v>
      </c>
      <c r="Q11" s="26">
        <v>0</v>
      </c>
      <c r="R11" s="26">
        <v>0</v>
      </c>
      <c r="S11" s="26">
        <v>0</v>
      </c>
      <c r="T11" s="26">
        <v>0</v>
      </c>
      <c r="U11" s="26">
        <v>2000000</v>
      </c>
      <c r="V11" s="10">
        <f t="shared" si="0"/>
        <v>11</v>
      </c>
      <c r="W11" s="11">
        <v>5182050</v>
      </c>
      <c r="X11" s="12">
        <v>0.25913561890601322</v>
      </c>
      <c r="Y11" s="11">
        <v>0</v>
      </c>
      <c r="Z11" s="2"/>
    </row>
    <row r="12" spans="1:26" ht="38.25" x14ac:dyDescent="0.25">
      <c r="A12" s="40" t="s">
        <v>12</v>
      </c>
      <c r="B12" s="41" t="s">
        <v>5</v>
      </c>
      <c r="C12" s="41" t="s">
        <v>6</v>
      </c>
      <c r="D12" s="6"/>
      <c r="E12" s="41" t="s">
        <v>5</v>
      </c>
      <c r="F12" s="41" t="s">
        <v>5</v>
      </c>
      <c r="G12" s="41"/>
      <c r="H12" s="41"/>
      <c r="I12" s="41"/>
      <c r="J12" s="41"/>
      <c r="K12" s="41"/>
      <c r="L12" s="41"/>
      <c r="M12" s="42">
        <v>0</v>
      </c>
      <c r="N12" s="42">
        <v>244775</v>
      </c>
      <c r="O12" s="43">
        <v>299.89999999999998</v>
      </c>
      <c r="P12" s="43">
        <v>397.4</v>
      </c>
      <c r="Q12" s="42">
        <v>0</v>
      </c>
      <c r="R12" s="42">
        <v>0</v>
      </c>
      <c r="S12" s="42">
        <v>244775</v>
      </c>
      <c r="T12" s="42">
        <v>0</v>
      </c>
      <c r="U12" s="42">
        <v>734325</v>
      </c>
      <c r="V12" s="10">
        <f t="shared" si="0"/>
        <v>97.5</v>
      </c>
      <c r="W12" s="11">
        <v>2000000</v>
      </c>
      <c r="X12" s="12">
        <v>0</v>
      </c>
      <c r="Y12" s="11">
        <v>0</v>
      </c>
      <c r="Z12" s="2"/>
    </row>
    <row r="13" spans="1:26" ht="38.25" x14ac:dyDescent="0.25">
      <c r="A13" s="44" t="s">
        <v>13</v>
      </c>
      <c r="B13" s="45" t="s">
        <v>5</v>
      </c>
      <c r="C13" s="45" t="s">
        <v>6</v>
      </c>
      <c r="D13" s="46"/>
      <c r="E13" s="45" t="s">
        <v>5</v>
      </c>
      <c r="F13" s="45" t="s">
        <v>5</v>
      </c>
      <c r="G13" s="45"/>
      <c r="H13" s="45"/>
      <c r="I13" s="45"/>
      <c r="J13" s="45"/>
      <c r="K13" s="45"/>
      <c r="L13" s="45"/>
      <c r="M13" s="47">
        <v>0</v>
      </c>
      <c r="N13" s="47">
        <v>25800</v>
      </c>
      <c r="O13" s="48">
        <v>15.8</v>
      </c>
      <c r="P13" s="48">
        <v>44.2</v>
      </c>
      <c r="Q13" s="47">
        <v>0</v>
      </c>
      <c r="R13" s="47">
        <v>0</v>
      </c>
      <c r="S13" s="47">
        <v>25800</v>
      </c>
      <c r="T13" s="47">
        <v>0</v>
      </c>
      <c r="U13" s="47">
        <v>25800</v>
      </c>
      <c r="V13" s="10">
        <f t="shared" si="0"/>
        <v>28.400000000000002</v>
      </c>
      <c r="W13" s="49">
        <v>734325</v>
      </c>
      <c r="X13" s="12">
        <v>0.25</v>
      </c>
      <c r="Y13" s="11">
        <v>0</v>
      </c>
      <c r="Z13" s="2"/>
    </row>
    <row r="14" spans="1:26" s="36" customFormat="1" x14ac:dyDescent="0.25">
      <c r="A14" s="28" t="s">
        <v>14</v>
      </c>
      <c r="B14" s="29" t="s">
        <v>5</v>
      </c>
      <c r="C14" s="29" t="s">
        <v>6</v>
      </c>
      <c r="D14" s="30"/>
      <c r="E14" s="29" t="s">
        <v>5</v>
      </c>
      <c r="F14" s="29" t="s">
        <v>5</v>
      </c>
      <c r="G14" s="29"/>
      <c r="H14" s="29"/>
      <c r="I14" s="29"/>
      <c r="J14" s="29"/>
      <c r="K14" s="29"/>
      <c r="L14" s="29"/>
      <c r="M14" s="31">
        <v>0</v>
      </c>
      <c r="N14" s="31">
        <f t="shared" ref="N14:P14" si="1">N15+N16</f>
        <v>948000</v>
      </c>
      <c r="O14" s="50">
        <f t="shared" ref="O14" si="2">O15+O16</f>
        <v>771.6</v>
      </c>
      <c r="P14" s="50">
        <f t="shared" si="1"/>
        <v>966</v>
      </c>
      <c r="Q14" s="31">
        <v>0</v>
      </c>
      <c r="R14" s="31">
        <v>0</v>
      </c>
      <c r="S14" s="31">
        <v>0</v>
      </c>
      <c r="T14" s="31">
        <v>0</v>
      </c>
      <c r="U14" s="31">
        <v>90000</v>
      </c>
      <c r="V14" s="10">
        <f t="shared" si="0"/>
        <v>194.39999999999998</v>
      </c>
      <c r="W14" s="32">
        <v>90000</v>
      </c>
      <c r="X14" s="33">
        <v>0</v>
      </c>
      <c r="Y14" s="34">
        <v>0</v>
      </c>
      <c r="Z14" s="35"/>
    </row>
    <row r="15" spans="1:26" ht="38.25" x14ac:dyDescent="0.25">
      <c r="A15" s="44" t="s">
        <v>10</v>
      </c>
      <c r="B15" s="45" t="s">
        <v>5</v>
      </c>
      <c r="C15" s="45" t="s">
        <v>6</v>
      </c>
      <c r="D15" s="46"/>
      <c r="E15" s="45" t="s">
        <v>5</v>
      </c>
      <c r="F15" s="45" t="s">
        <v>5</v>
      </c>
      <c r="G15" s="45"/>
      <c r="H15" s="45"/>
      <c r="I15" s="45"/>
      <c r="J15" s="45"/>
      <c r="K15" s="45"/>
      <c r="L15" s="45"/>
      <c r="M15" s="47">
        <v>0</v>
      </c>
      <c r="N15" s="47">
        <v>0</v>
      </c>
      <c r="O15" s="48">
        <v>9.6</v>
      </c>
      <c r="P15" s="48">
        <v>0</v>
      </c>
      <c r="Q15" s="47">
        <v>0</v>
      </c>
      <c r="R15" s="47">
        <v>0</v>
      </c>
      <c r="S15" s="47">
        <v>0</v>
      </c>
      <c r="T15" s="47">
        <v>0</v>
      </c>
      <c r="U15" s="47">
        <v>90000</v>
      </c>
      <c r="V15" s="10">
        <f t="shared" si="0"/>
        <v>-9.6</v>
      </c>
      <c r="W15" s="49"/>
      <c r="X15" s="12"/>
      <c r="Y15" s="11"/>
      <c r="Z15" s="2"/>
    </row>
    <row r="16" spans="1:26" outlineLevel="3" x14ac:dyDescent="0.25">
      <c r="A16" s="37" t="s">
        <v>24</v>
      </c>
      <c r="B16" s="38" t="s">
        <v>5</v>
      </c>
      <c r="C16" s="38" t="s">
        <v>6</v>
      </c>
      <c r="D16" s="6"/>
      <c r="E16" s="38" t="s">
        <v>5</v>
      </c>
      <c r="F16" s="38" t="s">
        <v>5</v>
      </c>
      <c r="G16" s="38"/>
      <c r="H16" s="38"/>
      <c r="I16" s="38"/>
      <c r="J16" s="38"/>
      <c r="K16" s="38"/>
      <c r="L16" s="38"/>
      <c r="M16" s="39">
        <v>0</v>
      </c>
      <c r="N16" s="39">
        <v>948000</v>
      </c>
      <c r="O16" s="51">
        <v>762</v>
      </c>
      <c r="P16" s="51">
        <v>966</v>
      </c>
      <c r="Q16" s="39">
        <v>0</v>
      </c>
      <c r="R16" s="39">
        <v>0</v>
      </c>
      <c r="S16" s="39">
        <v>948000</v>
      </c>
      <c r="T16" s="39">
        <v>0</v>
      </c>
      <c r="U16" s="39">
        <v>2453500</v>
      </c>
      <c r="V16" s="10">
        <f t="shared" si="0"/>
        <v>204</v>
      </c>
      <c r="W16" s="11">
        <v>90000</v>
      </c>
      <c r="X16" s="12">
        <v>0</v>
      </c>
      <c r="Y16" s="11">
        <v>0</v>
      </c>
      <c r="Z16" s="2"/>
    </row>
    <row r="17" spans="1:26" x14ac:dyDescent="0.25">
      <c r="A17" s="88" t="s">
        <v>25</v>
      </c>
      <c r="B17" s="89" t="s">
        <v>5</v>
      </c>
      <c r="C17" s="89" t="s">
        <v>6</v>
      </c>
      <c r="D17" s="90"/>
      <c r="E17" s="89" t="s">
        <v>5</v>
      </c>
      <c r="F17" s="89" t="s">
        <v>5</v>
      </c>
      <c r="G17" s="89"/>
      <c r="H17" s="89"/>
      <c r="I17" s="89"/>
      <c r="J17" s="89"/>
      <c r="K17" s="89"/>
      <c r="L17" s="89"/>
      <c r="M17" s="91">
        <v>0</v>
      </c>
      <c r="N17" s="91">
        <f t="shared" ref="N17:P17" si="3">N18</f>
        <v>99000</v>
      </c>
      <c r="O17" s="92">
        <f t="shared" si="3"/>
        <v>135.80000000000001</v>
      </c>
      <c r="P17" s="92">
        <f t="shared" si="3"/>
        <v>0</v>
      </c>
      <c r="Q17" s="91">
        <v>0</v>
      </c>
      <c r="R17" s="91">
        <v>0</v>
      </c>
      <c r="S17" s="91">
        <v>0</v>
      </c>
      <c r="T17" s="91">
        <v>99000</v>
      </c>
      <c r="U17" s="91">
        <v>1024800</v>
      </c>
      <c r="V17" s="87">
        <f t="shared" si="0"/>
        <v>-135.80000000000001</v>
      </c>
      <c r="W17" s="11">
        <v>1123800</v>
      </c>
      <c r="X17" s="12">
        <v>0</v>
      </c>
      <c r="Y17" s="11">
        <v>0</v>
      </c>
      <c r="Z17" s="2"/>
    </row>
    <row r="18" spans="1:26" s="36" customFormat="1" ht="25.5" outlineLevel="1" x14ac:dyDescent="0.25">
      <c r="A18" s="18" t="s">
        <v>26</v>
      </c>
      <c r="B18" s="19" t="s">
        <v>5</v>
      </c>
      <c r="C18" s="19" t="s">
        <v>6</v>
      </c>
      <c r="D18" s="20"/>
      <c r="E18" s="19" t="s">
        <v>5</v>
      </c>
      <c r="F18" s="19" t="s">
        <v>5</v>
      </c>
      <c r="G18" s="19"/>
      <c r="H18" s="19"/>
      <c r="I18" s="19"/>
      <c r="J18" s="19"/>
      <c r="K18" s="19"/>
      <c r="L18" s="19"/>
      <c r="M18" s="21">
        <v>0</v>
      </c>
      <c r="N18" s="21">
        <f t="shared" ref="N18" si="4">N20</f>
        <v>99000</v>
      </c>
      <c r="O18" s="22">
        <f>O19+O20+O21</f>
        <v>135.80000000000001</v>
      </c>
      <c r="P18" s="22">
        <f>P19+P20+P21</f>
        <v>0</v>
      </c>
      <c r="Q18" s="21">
        <v>0</v>
      </c>
      <c r="R18" s="21">
        <v>0</v>
      </c>
      <c r="S18" s="21">
        <v>0</v>
      </c>
      <c r="T18" s="21">
        <v>99000</v>
      </c>
      <c r="U18" s="21">
        <v>1024800</v>
      </c>
      <c r="V18" s="10">
        <f t="shared" si="0"/>
        <v>-135.80000000000001</v>
      </c>
      <c r="W18" s="34">
        <v>1123800</v>
      </c>
      <c r="X18" s="33">
        <v>0</v>
      </c>
      <c r="Y18" s="34">
        <v>0</v>
      </c>
      <c r="Z18" s="35"/>
    </row>
    <row r="19" spans="1:26" ht="25.5" outlineLevel="1" x14ac:dyDescent="0.25">
      <c r="A19" s="23" t="s">
        <v>27</v>
      </c>
      <c r="B19" s="24" t="s">
        <v>5</v>
      </c>
      <c r="C19" s="24" t="s">
        <v>6</v>
      </c>
      <c r="E19" s="24" t="s">
        <v>5</v>
      </c>
      <c r="F19" s="24" t="s">
        <v>5</v>
      </c>
      <c r="G19" s="24"/>
      <c r="H19" s="24"/>
      <c r="I19" s="24"/>
      <c r="J19" s="24"/>
      <c r="K19" s="24"/>
      <c r="L19" s="24"/>
      <c r="M19" s="26">
        <v>0</v>
      </c>
      <c r="N19" s="26">
        <v>99000</v>
      </c>
      <c r="O19" s="27">
        <v>135.80000000000001</v>
      </c>
      <c r="P19" s="27">
        <v>0</v>
      </c>
      <c r="Q19" s="26">
        <v>0</v>
      </c>
      <c r="R19" s="26">
        <v>0</v>
      </c>
      <c r="S19" s="26">
        <v>0</v>
      </c>
      <c r="T19" s="26">
        <v>99000</v>
      </c>
      <c r="U19" s="26">
        <v>1024800</v>
      </c>
      <c r="V19" s="10">
        <f t="shared" ref="V19" si="5">P19-O19</f>
        <v>-135.80000000000001</v>
      </c>
      <c r="W19" s="11"/>
      <c r="X19" s="12"/>
      <c r="Y19" s="11"/>
      <c r="Z19" s="2"/>
    </row>
    <row r="20" spans="1:26" ht="30.75" hidden="1" customHeight="1" outlineLevel="1" x14ac:dyDescent="0.25">
      <c r="A20" s="23" t="s">
        <v>78</v>
      </c>
      <c r="B20" s="24" t="s">
        <v>5</v>
      </c>
      <c r="C20" s="24" t="s">
        <v>6</v>
      </c>
      <c r="E20" s="24" t="s">
        <v>5</v>
      </c>
      <c r="F20" s="24" t="s">
        <v>5</v>
      </c>
      <c r="G20" s="24"/>
      <c r="H20" s="24"/>
      <c r="I20" s="24"/>
      <c r="J20" s="24"/>
      <c r="K20" s="24"/>
      <c r="L20" s="24"/>
      <c r="M20" s="26">
        <v>0</v>
      </c>
      <c r="N20" s="26">
        <v>99000</v>
      </c>
      <c r="O20" s="27">
        <v>0</v>
      </c>
      <c r="P20" s="27">
        <v>0</v>
      </c>
      <c r="Q20" s="26">
        <v>0</v>
      </c>
      <c r="R20" s="26">
        <v>0</v>
      </c>
      <c r="S20" s="26">
        <v>0</v>
      </c>
      <c r="T20" s="26">
        <v>99000</v>
      </c>
      <c r="U20" s="26">
        <v>1024800</v>
      </c>
      <c r="V20" s="10">
        <f t="shared" si="0"/>
        <v>0</v>
      </c>
      <c r="W20" s="11"/>
      <c r="X20" s="12"/>
      <c r="Y20" s="11"/>
      <c r="Z20" s="2"/>
    </row>
    <row r="21" spans="1:26" ht="25.5" hidden="1" outlineLevel="1" x14ac:dyDescent="0.25">
      <c r="A21" s="23" t="s">
        <v>79</v>
      </c>
      <c r="B21" s="24" t="s">
        <v>5</v>
      </c>
      <c r="C21" s="24" t="s">
        <v>6</v>
      </c>
      <c r="E21" s="24" t="s">
        <v>5</v>
      </c>
      <c r="F21" s="24" t="s">
        <v>5</v>
      </c>
      <c r="G21" s="24"/>
      <c r="H21" s="24"/>
      <c r="I21" s="24"/>
      <c r="J21" s="24"/>
      <c r="K21" s="24"/>
      <c r="L21" s="24"/>
      <c r="M21" s="26">
        <v>0</v>
      </c>
      <c r="N21" s="26">
        <v>99000</v>
      </c>
      <c r="O21" s="27">
        <v>0</v>
      </c>
      <c r="P21" s="27">
        <v>0</v>
      </c>
      <c r="Q21" s="26">
        <v>0</v>
      </c>
      <c r="R21" s="26">
        <v>0</v>
      </c>
      <c r="S21" s="26">
        <v>0</v>
      </c>
      <c r="T21" s="26">
        <v>99000</v>
      </c>
      <c r="U21" s="26">
        <v>1024800</v>
      </c>
      <c r="V21" s="10">
        <f t="shared" ref="V21" si="6">P21-O21</f>
        <v>0</v>
      </c>
      <c r="W21" s="11"/>
      <c r="X21" s="12"/>
      <c r="Y21" s="11"/>
      <c r="Z21" s="2"/>
    </row>
    <row r="22" spans="1:26" ht="27" x14ac:dyDescent="0.25">
      <c r="A22" s="88" t="s">
        <v>28</v>
      </c>
      <c r="B22" s="89" t="s">
        <v>5</v>
      </c>
      <c r="C22" s="89" t="s">
        <v>6</v>
      </c>
      <c r="D22" s="90"/>
      <c r="E22" s="89" t="s">
        <v>5</v>
      </c>
      <c r="F22" s="89" t="s">
        <v>5</v>
      </c>
      <c r="G22" s="89"/>
      <c r="H22" s="89"/>
      <c r="I22" s="89"/>
      <c r="J22" s="89"/>
      <c r="K22" s="89"/>
      <c r="L22" s="89"/>
      <c r="M22" s="91">
        <v>0</v>
      </c>
      <c r="N22" s="91" t="e">
        <f>N23+N34+#REF!+N40+N43</f>
        <v>#REF!</v>
      </c>
      <c r="O22" s="92">
        <f>O23+O34+O40+O43</f>
        <v>13736.7</v>
      </c>
      <c r="P22" s="92">
        <f>P23+P34+P40+P43</f>
        <v>15862.899999999998</v>
      </c>
      <c r="Q22" s="91">
        <v>0</v>
      </c>
      <c r="R22" s="91">
        <v>0</v>
      </c>
      <c r="S22" s="91">
        <v>0</v>
      </c>
      <c r="T22" s="91">
        <v>0</v>
      </c>
      <c r="U22" s="91">
        <v>1450000</v>
      </c>
      <c r="V22" s="87">
        <f t="shared" si="0"/>
        <v>2126.1999999999971</v>
      </c>
      <c r="W22" s="11">
        <v>1450000</v>
      </c>
      <c r="X22" s="12">
        <v>0</v>
      </c>
      <c r="Y22" s="11">
        <v>0</v>
      </c>
      <c r="Z22" s="2"/>
    </row>
    <row r="23" spans="1:26" outlineLevel="1" x14ac:dyDescent="0.25">
      <c r="A23" s="13" t="s">
        <v>29</v>
      </c>
      <c r="B23" s="14" t="s">
        <v>5</v>
      </c>
      <c r="C23" s="14" t="s">
        <v>6</v>
      </c>
      <c r="D23" s="15"/>
      <c r="E23" s="14" t="s">
        <v>5</v>
      </c>
      <c r="F23" s="14" t="s">
        <v>5</v>
      </c>
      <c r="G23" s="14"/>
      <c r="H23" s="14"/>
      <c r="I23" s="14"/>
      <c r="J23" s="14"/>
      <c r="K23" s="14"/>
      <c r="L23" s="14"/>
      <c r="M23" s="16">
        <v>0</v>
      </c>
      <c r="N23" s="16" t="e">
        <f t="shared" ref="N23:P23" si="7">N24</f>
        <v>#REF!</v>
      </c>
      <c r="O23" s="17">
        <f t="shared" si="7"/>
        <v>6630.8</v>
      </c>
      <c r="P23" s="17">
        <f t="shared" si="7"/>
        <v>10288.499999999998</v>
      </c>
      <c r="Q23" s="16">
        <v>0</v>
      </c>
      <c r="R23" s="16">
        <v>0</v>
      </c>
      <c r="S23" s="16">
        <v>0</v>
      </c>
      <c r="T23" s="16">
        <v>0</v>
      </c>
      <c r="U23" s="16">
        <v>1450000</v>
      </c>
      <c r="V23" s="10">
        <f t="shared" si="0"/>
        <v>3657.699999999998</v>
      </c>
      <c r="W23" s="11">
        <v>1450000</v>
      </c>
      <c r="X23" s="12">
        <v>0</v>
      </c>
      <c r="Y23" s="11">
        <v>0</v>
      </c>
      <c r="Z23" s="2"/>
    </row>
    <row r="24" spans="1:26" s="36" customFormat="1" outlineLevel="2" x14ac:dyDescent="0.25">
      <c r="A24" s="18" t="s">
        <v>30</v>
      </c>
      <c r="B24" s="19" t="s">
        <v>5</v>
      </c>
      <c r="C24" s="19" t="s">
        <v>6</v>
      </c>
      <c r="D24" s="20"/>
      <c r="E24" s="19" t="s">
        <v>5</v>
      </c>
      <c r="F24" s="19" t="s">
        <v>5</v>
      </c>
      <c r="G24" s="19"/>
      <c r="H24" s="19"/>
      <c r="I24" s="19"/>
      <c r="J24" s="19"/>
      <c r="K24" s="19"/>
      <c r="L24" s="19"/>
      <c r="M24" s="21">
        <v>0</v>
      </c>
      <c r="N24" s="21" t="e">
        <f>N26+N28+N30+#REF!+N31+N33+#REF!+#REF!</f>
        <v>#REF!</v>
      </c>
      <c r="O24" s="22">
        <f>O25+O26+O27+O28+O29+O30+O31+O33+O32</f>
        <v>6630.8</v>
      </c>
      <c r="P24" s="22">
        <f>P25+P26+P27+P28+P29+P30+P31+P33+P32</f>
        <v>10288.499999999998</v>
      </c>
      <c r="Q24" s="21">
        <v>0</v>
      </c>
      <c r="R24" s="21">
        <v>0</v>
      </c>
      <c r="S24" s="21">
        <v>0</v>
      </c>
      <c r="T24" s="21">
        <v>0</v>
      </c>
      <c r="U24" s="21">
        <v>1450000</v>
      </c>
      <c r="V24" s="10">
        <f t="shared" si="0"/>
        <v>3657.699999999998</v>
      </c>
      <c r="W24" s="34">
        <v>1450000</v>
      </c>
      <c r="X24" s="33">
        <v>0</v>
      </c>
      <c r="Y24" s="34">
        <v>0</v>
      </c>
      <c r="Z24" s="35"/>
    </row>
    <row r="25" spans="1:26" ht="25.5" x14ac:dyDescent="0.25">
      <c r="A25" s="23" t="s">
        <v>80</v>
      </c>
      <c r="B25" s="24" t="s">
        <v>5</v>
      </c>
      <c r="C25" s="24" t="s">
        <v>6</v>
      </c>
      <c r="E25" s="24" t="s">
        <v>5</v>
      </c>
      <c r="F25" s="24" t="s">
        <v>5</v>
      </c>
      <c r="G25" s="24"/>
      <c r="H25" s="24"/>
      <c r="I25" s="24"/>
      <c r="J25" s="24"/>
      <c r="K25" s="24"/>
      <c r="L25" s="24"/>
      <c r="M25" s="26">
        <v>0</v>
      </c>
      <c r="N25" s="26">
        <v>89012</v>
      </c>
      <c r="O25" s="27">
        <v>57</v>
      </c>
      <c r="P25" s="27">
        <v>658.4</v>
      </c>
      <c r="Q25" s="26">
        <v>0</v>
      </c>
      <c r="R25" s="26">
        <v>0</v>
      </c>
      <c r="S25" s="26">
        <v>89012</v>
      </c>
      <c r="T25" s="26">
        <v>0</v>
      </c>
      <c r="U25" s="26">
        <v>1120576.5</v>
      </c>
      <c r="V25" s="10">
        <f t="shared" ref="V25" si="8">P25-O25</f>
        <v>601.4</v>
      </c>
      <c r="W25" s="11">
        <v>510200</v>
      </c>
      <c r="X25" s="12">
        <v>0</v>
      </c>
      <c r="Y25" s="11">
        <v>0</v>
      </c>
      <c r="Z25" s="2"/>
    </row>
    <row r="26" spans="1:26" ht="15" customHeight="1" outlineLevel="2" x14ac:dyDescent="0.25">
      <c r="A26" s="23" t="s">
        <v>31</v>
      </c>
      <c r="B26" s="24" t="s">
        <v>5</v>
      </c>
      <c r="C26" s="24" t="s">
        <v>6</v>
      </c>
      <c r="E26" s="24" t="s">
        <v>5</v>
      </c>
      <c r="F26" s="24" t="s">
        <v>5</v>
      </c>
      <c r="G26" s="24"/>
      <c r="H26" s="24"/>
      <c r="I26" s="24"/>
      <c r="J26" s="24"/>
      <c r="K26" s="24"/>
      <c r="L26" s="24"/>
      <c r="M26" s="26">
        <v>0</v>
      </c>
      <c r="N26" s="26">
        <v>0</v>
      </c>
      <c r="O26" s="27">
        <v>0</v>
      </c>
      <c r="P26" s="27">
        <v>770</v>
      </c>
      <c r="Q26" s="26">
        <v>0</v>
      </c>
      <c r="R26" s="26">
        <v>0</v>
      </c>
      <c r="S26" s="26">
        <v>0</v>
      </c>
      <c r="T26" s="26">
        <v>0</v>
      </c>
      <c r="U26" s="26">
        <v>1450000</v>
      </c>
      <c r="V26" s="10">
        <f t="shared" si="0"/>
        <v>770</v>
      </c>
      <c r="W26" s="11"/>
      <c r="X26" s="12"/>
      <c r="Y26" s="11"/>
      <c r="Z26" s="2"/>
    </row>
    <row r="27" spans="1:26" ht="27" customHeight="1" x14ac:dyDescent="0.25">
      <c r="A27" s="23" t="s">
        <v>81</v>
      </c>
      <c r="B27" s="24" t="s">
        <v>5</v>
      </c>
      <c r="C27" s="24" t="s">
        <v>6</v>
      </c>
      <c r="E27" s="24" t="s">
        <v>5</v>
      </c>
      <c r="F27" s="24" t="s">
        <v>5</v>
      </c>
      <c r="G27" s="24"/>
      <c r="H27" s="24"/>
      <c r="I27" s="24"/>
      <c r="J27" s="24"/>
      <c r="K27" s="24"/>
      <c r="L27" s="24"/>
      <c r="M27" s="26">
        <v>0</v>
      </c>
      <c r="N27" s="26">
        <v>179455.5</v>
      </c>
      <c r="O27" s="27">
        <v>0</v>
      </c>
      <c r="P27" s="27">
        <v>10.5</v>
      </c>
      <c r="Q27" s="26">
        <v>0</v>
      </c>
      <c r="R27" s="26">
        <v>0</v>
      </c>
      <c r="S27" s="26">
        <v>179455.5</v>
      </c>
      <c r="T27" s="26">
        <v>0</v>
      </c>
      <c r="U27" s="26">
        <v>474544.5</v>
      </c>
      <c r="V27" s="10">
        <f t="shared" ref="V27" si="9">P27-O27</f>
        <v>10.5</v>
      </c>
      <c r="W27" s="11">
        <v>953488.85</v>
      </c>
      <c r="X27" s="12">
        <v>0.18512191265703787</v>
      </c>
      <c r="Y27" s="11">
        <v>0</v>
      </c>
      <c r="Z27" s="2"/>
    </row>
    <row r="28" spans="1:26" outlineLevel="3" x14ac:dyDescent="0.25">
      <c r="A28" s="23" t="s">
        <v>32</v>
      </c>
      <c r="B28" s="24" t="s">
        <v>5</v>
      </c>
      <c r="C28" s="24" t="s">
        <v>6</v>
      </c>
      <c r="E28" s="24" t="s">
        <v>5</v>
      </c>
      <c r="F28" s="24" t="s">
        <v>5</v>
      </c>
      <c r="G28" s="24"/>
      <c r="H28" s="24"/>
      <c r="I28" s="24"/>
      <c r="J28" s="24"/>
      <c r="K28" s="24"/>
      <c r="L28" s="24"/>
      <c r="M28" s="26">
        <v>0</v>
      </c>
      <c r="N28" s="26">
        <v>4125038.42</v>
      </c>
      <c r="O28" s="27">
        <v>3083.9</v>
      </c>
      <c r="P28" s="27">
        <v>6444</v>
      </c>
      <c r="Q28" s="26">
        <v>0</v>
      </c>
      <c r="R28" s="26">
        <v>0</v>
      </c>
      <c r="S28" s="26">
        <v>2874975.74</v>
      </c>
      <c r="T28" s="26">
        <v>1250062.68</v>
      </c>
      <c r="U28" s="26">
        <v>15283661.58</v>
      </c>
      <c r="V28" s="10">
        <f t="shared" si="0"/>
        <v>3360.1</v>
      </c>
      <c r="W28" s="11">
        <v>1450000</v>
      </c>
      <c r="X28" s="12">
        <v>0</v>
      </c>
      <c r="Y28" s="11">
        <v>0</v>
      </c>
      <c r="Z28" s="2"/>
    </row>
    <row r="29" spans="1:26" ht="28.5" customHeight="1" x14ac:dyDescent="0.25">
      <c r="A29" s="23" t="s">
        <v>82</v>
      </c>
      <c r="B29" s="24" t="s">
        <v>5</v>
      </c>
      <c r="C29" s="24" t="s">
        <v>6</v>
      </c>
      <c r="E29" s="24" t="s">
        <v>5</v>
      </c>
      <c r="F29" s="24" t="s">
        <v>5</v>
      </c>
      <c r="G29" s="24"/>
      <c r="H29" s="24"/>
      <c r="I29" s="24"/>
      <c r="J29" s="24"/>
      <c r="K29" s="24"/>
      <c r="L29" s="24"/>
      <c r="M29" s="26">
        <v>0</v>
      </c>
      <c r="N29" s="26">
        <v>30886.5</v>
      </c>
      <c r="O29" s="27">
        <v>0</v>
      </c>
      <c r="P29" s="27">
        <v>113.9</v>
      </c>
      <c r="Q29" s="26">
        <v>0</v>
      </c>
      <c r="R29" s="26">
        <v>0</v>
      </c>
      <c r="S29" s="26">
        <v>30886.5</v>
      </c>
      <c r="T29" s="26">
        <v>0</v>
      </c>
      <c r="U29" s="26">
        <v>369113.5</v>
      </c>
      <c r="V29" s="10">
        <f t="shared" ref="V29" si="10">P29-O29</f>
        <v>113.9</v>
      </c>
      <c r="W29" s="11">
        <v>1120576.5</v>
      </c>
      <c r="X29" s="12">
        <v>7.3588662590624826E-2</v>
      </c>
      <c r="Y29" s="11">
        <v>0</v>
      </c>
      <c r="Z29" s="2"/>
    </row>
    <row r="30" spans="1:26" x14ac:dyDescent="0.25">
      <c r="A30" s="23" t="s">
        <v>33</v>
      </c>
      <c r="B30" s="24" t="s">
        <v>5</v>
      </c>
      <c r="C30" s="24" t="s">
        <v>6</v>
      </c>
      <c r="E30" s="24" t="s">
        <v>5</v>
      </c>
      <c r="F30" s="24" t="s">
        <v>5</v>
      </c>
      <c r="G30" s="24"/>
      <c r="H30" s="24"/>
      <c r="I30" s="24"/>
      <c r="J30" s="24"/>
      <c r="K30" s="24"/>
      <c r="L30" s="24"/>
      <c r="M30" s="26">
        <v>0</v>
      </c>
      <c r="N30" s="26">
        <v>358056.57</v>
      </c>
      <c r="O30" s="27">
        <v>206.6</v>
      </c>
      <c r="P30" s="27">
        <v>222.8</v>
      </c>
      <c r="Q30" s="26">
        <v>0</v>
      </c>
      <c r="R30" s="26">
        <v>0</v>
      </c>
      <c r="S30" s="26">
        <v>216611.15</v>
      </c>
      <c r="T30" s="26">
        <v>141445.42000000001</v>
      </c>
      <c r="U30" s="26">
        <v>812043.43</v>
      </c>
      <c r="V30" s="10">
        <f t="shared" si="0"/>
        <v>16.200000000000017</v>
      </c>
      <c r="W30" s="11">
        <v>16533724.26</v>
      </c>
      <c r="X30" s="12">
        <v>0.14812819714870135</v>
      </c>
      <c r="Y30" s="11">
        <v>0</v>
      </c>
      <c r="Z30" s="2"/>
    </row>
    <row r="31" spans="1:26" x14ac:dyDescent="0.25">
      <c r="A31" s="23" t="s">
        <v>34</v>
      </c>
      <c r="B31" s="24" t="s">
        <v>5</v>
      </c>
      <c r="C31" s="24" t="s">
        <v>6</v>
      </c>
      <c r="E31" s="24" t="s">
        <v>5</v>
      </c>
      <c r="F31" s="24" t="s">
        <v>5</v>
      </c>
      <c r="G31" s="24"/>
      <c r="H31" s="24"/>
      <c r="I31" s="24"/>
      <c r="J31" s="24"/>
      <c r="K31" s="24"/>
      <c r="L31" s="24"/>
      <c r="M31" s="26">
        <v>0</v>
      </c>
      <c r="N31" s="26">
        <v>3032400</v>
      </c>
      <c r="O31" s="27">
        <v>2054.1</v>
      </c>
      <c r="P31" s="27">
        <v>2054</v>
      </c>
      <c r="Q31" s="26">
        <v>0</v>
      </c>
      <c r="R31" s="26">
        <v>0</v>
      </c>
      <c r="S31" s="26">
        <v>2426187.34</v>
      </c>
      <c r="T31" s="26">
        <v>606212.66</v>
      </c>
      <c r="U31" s="26">
        <v>5867600</v>
      </c>
      <c r="V31" s="10">
        <f t="shared" si="0"/>
        <v>-9.9999999999909051E-2</v>
      </c>
      <c r="W31" s="11">
        <v>474544.5</v>
      </c>
      <c r="X31" s="12">
        <v>0.2743967889908257</v>
      </c>
      <c r="Y31" s="11">
        <v>0</v>
      </c>
      <c r="Z31" s="2"/>
    </row>
    <row r="32" spans="1:26" ht="51" x14ac:dyDescent="0.25">
      <c r="A32" s="23" t="s">
        <v>84</v>
      </c>
      <c r="B32" s="24" t="s">
        <v>5</v>
      </c>
      <c r="C32" s="24" t="s">
        <v>6</v>
      </c>
      <c r="E32" s="24" t="s">
        <v>5</v>
      </c>
      <c r="F32" s="24" t="s">
        <v>5</v>
      </c>
      <c r="G32" s="24"/>
      <c r="H32" s="24"/>
      <c r="I32" s="24"/>
      <c r="J32" s="24"/>
      <c r="K32" s="24"/>
      <c r="L32" s="24"/>
      <c r="M32" s="26">
        <v>0</v>
      </c>
      <c r="N32" s="26">
        <v>0</v>
      </c>
      <c r="O32" s="27">
        <v>1229.2</v>
      </c>
      <c r="P32" s="27">
        <v>0</v>
      </c>
      <c r="Q32" s="26">
        <v>0</v>
      </c>
      <c r="R32" s="26">
        <v>0</v>
      </c>
      <c r="S32" s="26">
        <v>0</v>
      </c>
      <c r="T32" s="26">
        <v>0</v>
      </c>
      <c r="U32" s="26">
        <v>510200</v>
      </c>
      <c r="V32" s="10">
        <f t="shared" ref="V32" si="11">P32-O32</f>
        <v>-1229.2</v>
      </c>
      <c r="W32" s="11">
        <v>6473812.6600000001</v>
      </c>
      <c r="X32" s="12">
        <v>0.27260531910112362</v>
      </c>
      <c r="Y32" s="11">
        <v>0</v>
      </c>
      <c r="Z32" s="2"/>
    </row>
    <row r="33" spans="1:26" ht="51" x14ac:dyDescent="0.25">
      <c r="A33" s="23" t="s">
        <v>83</v>
      </c>
      <c r="B33" s="24" t="s">
        <v>5</v>
      </c>
      <c r="C33" s="24" t="s">
        <v>6</v>
      </c>
      <c r="E33" s="24" t="s">
        <v>5</v>
      </c>
      <c r="F33" s="24" t="s">
        <v>5</v>
      </c>
      <c r="G33" s="24"/>
      <c r="H33" s="24"/>
      <c r="I33" s="24"/>
      <c r="J33" s="24"/>
      <c r="K33" s="24"/>
      <c r="L33" s="24"/>
      <c r="M33" s="26">
        <v>0</v>
      </c>
      <c r="N33" s="26">
        <v>0</v>
      </c>
      <c r="O33" s="27">
        <v>0</v>
      </c>
      <c r="P33" s="27">
        <v>14.9</v>
      </c>
      <c r="Q33" s="26">
        <v>0</v>
      </c>
      <c r="R33" s="26">
        <v>0</v>
      </c>
      <c r="S33" s="26">
        <v>0</v>
      </c>
      <c r="T33" s="26">
        <v>0</v>
      </c>
      <c r="U33" s="26">
        <v>510200</v>
      </c>
      <c r="V33" s="10">
        <f t="shared" si="0"/>
        <v>14.9</v>
      </c>
      <c r="W33" s="11">
        <v>6473812.6600000001</v>
      </c>
      <c r="X33" s="12">
        <v>0.27260531910112362</v>
      </c>
      <c r="Y33" s="11">
        <v>0</v>
      </c>
      <c r="Z33" s="2"/>
    </row>
    <row r="34" spans="1:26" ht="18.75" customHeight="1" x14ac:dyDescent="0.25">
      <c r="A34" s="13" t="s">
        <v>35</v>
      </c>
      <c r="B34" s="14" t="s">
        <v>5</v>
      </c>
      <c r="C34" s="14" t="s">
        <v>6</v>
      </c>
      <c r="D34" s="15"/>
      <c r="E34" s="14" t="s">
        <v>5</v>
      </c>
      <c r="F34" s="14" t="s">
        <v>5</v>
      </c>
      <c r="G34" s="14"/>
      <c r="H34" s="14"/>
      <c r="I34" s="14"/>
      <c r="J34" s="14"/>
      <c r="K34" s="14"/>
      <c r="L34" s="14"/>
      <c r="M34" s="16">
        <v>0</v>
      </c>
      <c r="N34" s="16" t="e">
        <f>N35+#REF!+#REF!</f>
        <v>#REF!</v>
      </c>
      <c r="O34" s="17">
        <f>O35</f>
        <v>4103.3</v>
      </c>
      <c r="P34" s="17">
        <f>P35</f>
        <v>5267.6</v>
      </c>
      <c r="Q34" s="16">
        <v>0</v>
      </c>
      <c r="R34" s="16">
        <v>0</v>
      </c>
      <c r="S34" s="16">
        <v>0</v>
      </c>
      <c r="T34" s="16">
        <v>0</v>
      </c>
      <c r="U34" s="16">
        <v>309000</v>
      </c>
      <c r="V34" s="10">
        <f t="shared" si="0"/>
        <v>1164.3000000000002</v>
      </c>
      <c r="W34" s="11">
        <v>309000</v>
      </c>
      <c r="X34" s="12">
        <v>0</v>
      </c>
      <c r="Y34" s="11">
        <v>0</v>
      </c>
      <c r="Z34" s="2"/>
    </row>
    <row r="35" spans="1:26" s="36" customFormat="1" outlineLevel="2" x14ac:dyDescent="0.25">
      <c r="A35" s="52" t="s">
        <v>36</v>
      </c>
      <c r="B35" s="53" t="s">
        <v>5</v>
      </c>
      <c r="C35" s="53" t="s">
        <v>6</v>
      </c>
      <c r="D35" s="54"/>
      <c r="E35" s="53" t="s">
        <v>5</v>
      </c>
      <c r="F35" s="53" t="s">
        <v>5</v>
      </c>
      <c r="G35" s="53"/>
      <c r="H35" s="53"/>
      <c r="I35" s="53"/>
      <c r="J35" s="53"/>
      <c r="K35" s="53"/>
      <c r="L35" s="53"/>
      <c r="M35" s="55">
        <v>0</v>
      </c>
      <c r="N35" s="55">
        <f>N36+N37+N38+N39</f>
        <v>3738255.88</v>
      </c>
      <c r="O35" s="56">
        <f>O36+O37+O38+O39</f>
        <v>4103.3</v>
      </c>
      <c r="P35" s="56">
        <f>P36+P37+P38+P39</f>
        <v>5267.6</v>
      </c>
      <c r="Q35" s="55">
        <v>0</v>
      </c>
      <c r="R35" s="55">
        <v>0</v>
      </c>
      <c r="S35" s="55">
        <v>0</v>
      </c>
      <c r="T35" s="55">
        <v>0</v>
      </c>
      <c r="U35" s="55">
        <v>309000</v>
      </c>
      <c r="V35" s="10">
        <f t="shared" si="0"/>
        <v>1164.3000000000002</v>
      </c>
      <c r="W35" s="34">
        <v>309000</v>
      </c>
      <c r="X35" s="33">
        <v>0</v>
      </c>
      <c r="Y35" s="34">
        <v>0</v>
      </c>
      <c r="Z35" s="35"/>
    </row>
    <row r="36" spans="1:26" ht="25.5" customHeight="1" outlineLevel="2" x14ac:dyDescent="0.25">
      <c r="A36" s="44" t="s">
        <v>37</v>
      </c>
      <c r="B36" s="45" t="s">
        <v>5</v>
      </c>
      <c r="C36" s="45" t="s">
        <v>6</v>
      </c>
      <c r="D36" s="46"/>
      <c r="E36" s="45" t="s">
        <v>5</v>
      </c>
      <c r="F36" s="45" t="s">
        <v>5</v>
      </c>
      <c r="G36" s="45"/>
      <c r="H36" s="45"/>
      <c r="I36" s="45"/>
      <c r="J36" s="45"/>
      <c r="K36" s="45"/>
      <c r="L36" s="45"/>
      <c r="M36" s="47">
        <v>0</v>
      </c>
      <c r="N36" s="47">
        <v>0</v>
      </c>
      <c r="O36" s="48">
        <v>0</v>
      </c>
      <c r="P36" s="48">
        <v>0</v>
      </c>
      <c r="Q36" s="47">
        <v>0</v>
      </c>
      <c r="R36" s="47">
        <v>0</v>
      </c>
      <c r="S36" s="47">
        <v>0</v>
      </c>
      <c r="T36" s="47">
        <v>0</v>
      </c>
      <c r="U36" s="47">
        <v>309000</v>
      </c>
      <c r="V36" s="10">
        <f t="shared" si="0"/>
        <v>0</v>
      </c>
      <c r="W36" s="49"/>
      <c r="X36" s="12"/>
      <c r="Y36" s="11"/>
      <c r="Z36" s="2"/>
    </row>
    <row r="37" spans="1:26" ht="25.5" outlineLevel="2" x14ac:dyDescent="0.25">
      <c r="A37" s="44" t="s">
        <v>38</v>
      </c>
      <c r="B37" s="45" t="s">
        <v>5</v>
      </c>
      <c r="C37" s="45" t="s">
        <v>6</v>
      </c>
      <c r="D37" s="46"/>
      <c r="E37" s="45" t="s">
        <v>5</v>
      </c>
      <c r="F37" s="45" t="s">
        <v>5</v>
      </c>
      <c r="G37" s="45"/>
      <c r="H37" s="45"/>
      <c r="I37" s="45"/>
      <c r="J37" s="45"/>
      <c r="K37" s="45"/>
      <c r="L37" s="45"/>
      <c r="M37" s="47">
        <v>0</v>
      </c>
      <c r="N37" s="47">
        <v>3579638.88</v>
      </c>
      <c r="O37" s="48">
        <v>3986.9</v>
      </c>
      <c r="P37" s="48">
        <v>4939.3</v>
      </c>
      <c r="Q37" s="47">
        <v>0</v>
      </c>
      <c r="R37" s="47">
        <v>0</v>
      </c>
      <c r="S37" s="47">
        <v>1964004.03</v>
      </c>
      <c r="T37" s="47">
        <v>1615634.85</v>
      </c>
      <c r="U37" s="47">
        <v>5599661.1200000001</v>
      </c>
      <c r="V37" s="10">
        <f t="shared" si="0"/>
        <v>952.40000000000009</v>
      </c>
      <c r="W37" s="49"/>
      <c r="X37" s="12"/>
      <c r="Y37" s="11"/>
      <c r="Z37" s="2"/>
    </row>
    <row r="38" spans="1:26" ht="25.5" outlineLevel="2" x14ac:dyDescent="0.25">
      <c r="A38" s="44" t="s">
        <v>39</v>
      </c>
      <c r="B38" s="45" t="s">
        <v>5</v>
      </c>
      <c r="C38" s="45" t="s">
        <v>6</v>
      </c>
      <c r="D38" s="46"/>
      <c r="E38" s="45" t="s">
        <v>5</v>
      </c>
      <c r="F38" s="45" t="s">
        <v>5</v>
      </c>
      <c r="G38" s="45"/>
      <c r="H38" s="45"/>
      <c r="I38" s="45"/>
      <c r="J38" s="45"/>
      <c r="K38" s="45"/>
      <c r="L38" s="45"/>
      <c r="M38" s="47">
        <v>0</v>
      </c>
      <c r="N38" s="47">
        <v>98617</v>
      </c>
      <c r="O38" s="48">
        <v>57.7</v>
      </c>
      <c r="P38" s="48">
        <v>210.6</v>
      </c>
      <c r="Q38" s="47">
        <v>0</v>
      </c>
      <c r="R38" s="47">
        <v>0</v>
      </c>
      <c r="S38" s="47">
        <v>98617</v>
      </c>
      <c r="T38" s="47">
        <v>0</v>
      </c>
      <c r="U38" s="47">
        <v>63383</v>
      </c>
      <c r="V38" s="10">
        <f t="shared" si="0"/>
        <v>152.89999999999998</v>
      </c>
      <c r="W38" s="49"/>
      <c r="X38" s="12"/>
      <c r="Y38" s="11"/>
      <c r="Z38" s="2"/>
    </row>
    <row r="39" spans="1:26" outlineLevel="3" x14ac:dyDescent="0.25">
      <c r="A39" s="57" t="s">
        <v>40</v>
      </c>
      <c r="B39" s="58" t="s">
        <v>5</v>
      </c>
      <c r="C39" s="58" t="s">
        <v>6</v>
      </c>
      <c r="D39" s="6"/>
      <c r="E39" s="58" t="s">
        <v>5</v>
      </c>
      <c r="F39" s="58" t="s">
        <v>5</v>
      </c>
      <c r="G39" s="58"/>
      <c r="H39" s="58"/>
      <c r="I39" s="58"/>
      <c r="J39" s="58"/>
      <c r="K39" s="58"/>
      <c r="L39" s="58"/>
      <c r="M39" s="59">
        <v>0</v>
      </c>
      <c r="N39" s="59">
        <v>60000</v>
      </c>
      <c r="O39" s="48">
        <v>58.7</v>
      </c>
      <c r="P39" s="48">
        <v>117.7</v>
      </c>
      <c r="Q39" s="60">
        <v>0</v>
      </c>
      <c r="R39" s="59">
        <v>0</v>
      </c>
      <c r="S39" s="59">
        <v>57471.92</v>
      </c>
      <c r="T39" s="59">
        <v>2528.08</v>
      </c>
      <c r="U39" s="59">
        <v>264000</v>
      </c>
      <c r="V39" s="10">
        <f t="shared" si="0"/>
        <v>59</v>
      </c>
      <c r="W39" s="11">
        <v>63383</v>
      </c>
      <c r="X39" s="12">
        <v>0.60874691358024691</v>
      </c>
      <c r="Y39" s="11">
        <v>0</v>
      </c>
      <c r="Z39" s="2"/>
    </row>
    <row r="40" spans="1:26" x14ac:dyDescent="0.25">
      <c r="A40" s="13" t="s">
        <v>41</v>
      </c>
      <c r="B40" s="14" t="s">
        <v>5</v>
      </c>
      <c r="C40" s="14" t="s">
        <v>6</v>
      </c>
      <c r="D40" s="15"/>
      <c r="E40" s="14" t="s">
        <v>5</v>
      </c>
      <c r="F40" s="14" t="s">
        <v>5</v>
      </c>
      <c r="G40" s="14"/>
      <c r="H40" s="14"/>
      <c r="I40" s="14"/>
      <c r="J40" s="14"/>
      <c r="K40" s="14"/>
      <c r="L40" s="14"/>
      <c r="M40" s="16">
        <v>0</v>
      </c>
      <c r="N40" s="16" t="e">
        <f t="shared" ref="N40" si="12">N41</f>
        <v>#REF!</v>
      </c>
      <c r="O40" s="17">
        <f>O41</f>
        <v>2237.8000000000002</v>
      </c>
      <c r="P40" s="17">
        <f>P41</f>
        <v>0</v>
      </c>
      <c r="Q40" s="16">
        <v>0</v>
      </c>
      <c r="R40" s="16">
        <v>0</v>
      </c>
      <c r="S40" s="16">
        <v>0</v>
      </c>
      <c r="T40" s="16">
        <v>0</v>
      </c>
      <c r="U40" s="16">
        <v>5000000</v>
      </c>
      <c r="V40" s="10">
        <f t="shared" si="0"/>
        <v>-2237.8000000000002</v>
      </c>
      <c r="W40" s="11">
        <v>5000000</v>
      </c>
      <c r="X40" s="12">
        <v>0</v>
      </c>
      <c r="Y40" s="11">
        <v>0</v>
      </c>
      <c r="Z40" s="2"/>
    </row>
    <row r="41" spans="1:26" s="36" customFormat="1" ht="33" customHeight="1" outlineLevel="2" x14ac:dyDescent="0.25">
      <c r="A41" s="18" t="s">
        <v>42</v>
      </c>
      <c r="B41" s="19" t="s">
        <v>5</v>
      </c>
      <c r="C41" s="19" t="s">
        <v>6</v>
      </c>
      <c r="D41" s="20"/>
      <c r="E41" s="19" t="s">
        <v>5</v>
      </c>
      <c r="F41" s="19" t="s">
        <v>5</v>
      </c>
      <c r="G41" s="19"/>
      <c r="H41" s="19"/>
      <c r="I41" s="19"/>
      <c r="J41" s="19"/>
      <c r="K41" s="19"/>
      <c r="L41" s="19"/>
      <c r="M41" s="21">
        <v>0</v>
      </c>
      <c r="N41" s="21" t="e">
        <f>#REF!+#REF!+N42</f>
        <v>#REF!</v>
      </c>
      <c r="O41" s="22">
        <f>O42</f>
        <v>2237.8000000000002</v>
      </c>
      <c r="P41" s="22">
        <f>P42</f>
        <v>0</v>
      </c>
      <c r="Q41" s="21">
        <v>0</v>
      </c>
      <c r="R41" s="21">
        <v>0</v>
      </c>
      <c r="S41" s="21">
        <v>0</v>
      </c>
      <c r="T41" s="21">
        <v>0</v>
      </c>
      <c r="U41" s="21">
        <v>5000000</v>
      </c>
      <c r="V41" s="10">
        <f t="shared" si="0"/>
        <v>-2237.8000000000002</v>
      </c>
      <c r="W41" s="34">
        <v>5000000</v>
      </c>
      <c r="X41" s="33">
        <v>0</v>
      </c>
      <c r="Y41" s="34">
        <v>0</v>
      </c>
      <c r="Z41" s="35"/>
    </row>
    <row r="42" spans="1:26" ht="51" x14ac:dyDescent="0.25">
      <c r="A42" s="23" t="s">
        <v>70</v>
      </c>
      <c r="B42" s="24" t="s">
        <v>5</v>
      </c>
      <c r="C42" s="24" t="s">
        <v>6</v>
      </c>
      <c r="E42" s="24" t="s">
        <v>5</v>
      </c>
      <c r="F42" s="24" t="s">
        <v>5</v>
      </c>
      <c r="G42" s="24"/>
      <c r="H42" s="24"/>
      <c r="I42" s="24"/>
      <c r="J42" s="24"/>
      <c r="K42" s="24"/>
      <c r="L42" s="24"/>
      <c r="M42" s="26">
        <v>0</v>
      </c>
      <c r="N42" s="26">
        <v>0</v>
      </c>
      <c r="O42" s="27">
        <v>2237.8000000000002</v>
      </c>
      <c r="P42" s="27">
        <v>0</v>
      </c>
      <c r="Q42" s="26">
        <v>0</v>
      </c>
      <c r="R42" s="26">
        <v>0</v>
      </c>
      <c r="S42" s="26">
        <v>0</v>
      </c>
      <c r="T42" s="26">
        <v>0</v>
      </c>
      <c r="U42" s="26">
        <v>33000000</v>
      </c>
      <c r="V42" s="10">
        <f t="shared" si="0"/>
        <v>-2237.8000000000002</v>
      </c>
      <c r="W42" s="11">
        <v>5000000</v>
      </c>
      <c r="X42" s="12">
        <v>0</v>
      </c>
      <c r="Y42" s="11">
        <v>0</v>
      </c>
      <c r="Z42" s="2"/>
    </row>
    <row r="43" spans="1:26" ht="27" x14ac:dyDescent="0.25">
      <c r="A43" s="13" t="s">
        <v>43</v>
      </c>
      <c r="B43" s="14" t="s">
        <v>5</v>
      </c>
      <c r="C43" s="14" t="s">
        <v>6</v>
      </c>
      <c r="D43" s="15"/>
      <c r="E43" s="14" t="s">
        <v>5</v>
      </c>
      <c r="F43" s="14" t="s">
        <v>5</v>
      </c>
      <c r="G43" s="14"/>
      <c r="H43" s="14"/>
      <c r="I43" s="14"/>
      <c r="J43" s="14"/>
      <c r="K43" s="14"/>
      <c r="L43" s="14"/>
      <c r="M43" s="16">
        <v>0</v>
      </c>
      <c r="N43" s="16" t="e">
        <f t="shared" ref="N43" si="13">N44</f>
        <v>#REF!</v>
      </c>
      <c r="O43" s="17">
        <f>O44</f>
        <v>764.8</v>
      </c>
      <c r="P43" s="17">
        <f>P44</f>
        <v>306.8</v>
      </c>
      <c r="Q43" s="16">
        <v>0</v>
      </c>
      <c r="R43" s="16">
        <v>0</v>
      </c>
      <c r="S43" s="16">
        <v>0</v>
      </c>
      <c r="T43" s="16">
        <v>0</v>
      </c>
      <c r="U43" s="16">
        <v>2950300</v>
      </c>
      <c r="V43" s="10">
        <f t="shared" si="0"/>
        <v>-457.99999999999994</v>
      </c>
      <c r="W43" s="11">
        <v>2950300</v>
      </c>
      <c r="X43" s="12">
        <v>0</v>
      </c>
      <c r="Y43" s="11">
        <v>0</v>
      </c>
      <c r="Z43" s="2"/>
    </row>
    <row r="44" spans="1:26" s="36" customFormat="1" ht="25.5" outlineLevel="2" x14ac:dyDescent="0.25">
      <c r="A44" s="18" t="s">
        <v>15</v>
      </c>
      <c r="B44" s="19" t="s">
        <v>5</v>
      </c>
      <c r="C44" s="19" t="s">
        <v>6</v>
      </c>
      <c r="D44" s="20"/>
      <c r="E44" s="19" t="s">
        <v>5</v>
      </c>
      <c r="F44" s="19" t="s">
        <v>5</v>
      </c>
      <c r="G44" s="19"/>
      <c r="H44" s="19"/>
      <c r="I44" s="19"/>
      <c r="J44" s="19"/>
      <c r="K44" s="19"/>
      <c r="L44" s="19"/>
      <c r="M44" s="21">
        <v>0</v>
      </c>
      <c r="N44" s="21" t="e">
        <f>N46+#REF!+#REF!+#REF!+#REF!+#REF!+#REF!+#REF!+#REF!+#REF!+#REF!+#REF!</f>
        <v>#REF!</v>
      </c>
      <c r="O44" s="22">
        <f>O45+O46+O47+O48</f>
        <v>764.8</v>
      </c>
      <c r="P44" s="22">
        <f>P45+P46+P47+P48</f>
        <v>306.8</v>
      </c>
      <c r="Q44" s="21">
        <v>0</v>
      </c>
      <c r="R44" s="21">
        <v>0</v>
      </c>
      <c r="S44" s="21">
        <v>0</v>
      </c>
      <c r="T44" s="21">
        <v>0</v>
      </c>
      <c r="U44" s="21">
        <v>2950300</v>
      </c>
      <c r="V44" s="10">
        <f t="shared" si="0"/>
        <v>-457.99999999999994</v>
      </c>
      <c r="W44" s="34">
        <v>2950300</v>
      </c>
      <c r="X44" s="33">
        <v>0</v>
      </c>
      <c r="Y44" s="34">
        <v>0</v>
      </c>
      <c r="Z44" s="35"/>
    </row>
    <row r="45" spans="1:26" outlineLevel="3" x14ac:dyDescent="0.25">
      <c r="A45" s="40" t="s">
        <v>16</v>
      </c>
      <c r="B45" s="41" t="s">
        <v>5</v>
      </c>
      <c r="C45" s="41" t="s">
        <v>6</v>
      </c>
      <c r="D45" s="6"/>
      <c r="E45" s="41" t="s">
        <v>5</v>
      </c>
      <c r="F45" s="41" t="s">
        <v>5</v>
      </c>
      <c r="G45" s="41"/>
      <c r="H45" s="41"/>
      <c r="I45" s="41"/>
      <c r="J45" s="41"/>
      <c r="K45" s="41"/>
      <c r="L45" s="41"/>
      <c r="M45" s="42">
        <v>0</v>
      </c>
      <c r="N45" s="26">
        <v>105497.7</v>
      </c>
      <c r="O45" s="27">
        <v>79</v>
      </c>
      <c r="P45" s="27">
        <v>101</v>
      </c>
      <c r="Q45" s="26">
        <v>0</v>
      </c>
      <c r="R45" s="26">
        <v>0</v>
      </c>
      <c r="S45" s="26">
        <v>105497.7</v>
      </c>
      <c r="T45" s="26">
        <v>0</v>
      </c>
      <c r="U45" s="26">
        <v>256502.3</v>
      </c>
      <c r="V45" s="10">
        <f t="shared" si="0"/>
        <v>22</v>
      </c>
      <c r="W45" s="11">
        <v>2950300</v>
      </c>
      <c r="X45" s="12">
        <v>0</v>
      </c>
      <c r="Y45" s="11">
        <v>0</v>
      </c>
      <c r="Z45" s="2"/>
    </row>
    <row r="46" spans="1:26" ht="68.25" customHeight="1" outlineLevel="2" x14ac:dyDescent="0.25">
      <c r="A46" s="23" t="s">
        <v>44</v>
      </c>
      <c r="B46" s="24" t="s">
        <v>5</v>
      </c>
      <c r="C46" s="24" t="s">
        <v>6</v>
      </c>
      <c r="E46" s="24" t="s">
        <v>5</v>
      </c>
      <c r="F46" s="24" t="s">
        <v>5</v>
      </c>
      <c r="G46" s="24"/>
      <c r="H46" s="24"/>
      <c r="I46" s="24"/>
      <c r="J46" s="24"/>
      <c r="K46" s="24"/>
      <c r="L46" s="24"/>
      <c r="M46" s="26">
        <v>0</v>
      </c>
      <c r="N46" s="26">
        <v>0</v>
      </c>
      <c r="O46" s="27">
        <v>475</v>
      </c>
      <c r="P46" s="27">
        <v>0</v>
      </c>
      <c r="Q46" s="26">
        <v>0</v>
      </c>
      <c r="R46" s="26">
        <v>0</v>
      </c>
      <c r="S46" s="26">
        <v>0</v>
      </c>
      <c r="T46" s="26">
        <v>0</v>
      </c>
      <c r="U46" s="26">
        <v>2950300</v>
      </c>
      <c r="V46" s="10">
        <f t="shared" ref="V46:V79" si="14">P46-O46</f>
        <v>-475</v>
      </c>
      <c r="W46" s="11"/>
      <c r="X46" s="12"/>
      <c r="Y46" s="11"/>
      <c r="Z46" s="2"/>
    </row>
    <row r="47" spans="1:26" ht="38.25" x14ac:dyDescent="0.25">
      <c r="A47" s="23" t="s">
        <v>17</v>
      </c>
      <c r="B47" s="24" t="s">
        <v>5</v>
      </c>
      <c r="C47" s="24" t="s">
        <v>6</v>
      </c>
      <c r="E47" s="24" t="s">
        <v>5</v>
      </c>
      <c r="F47" s="24" t="s">
        <v>5</v>
      </c>
      <c r="G47" s="24"/>
      <c r="H47" s="24"/>
      <c r="I47" s="24"/>
      <c r="J47" s="24"/>
      <c r="K47" s="24"/>
      <c r="L47" s="24"/>
      <c r="M47" s="26">
        <v>0</v>
      </c>
      <c r="N47" s="26">
        <v>77263.48</v>
      </c>
      <c r="O47" s="27">
        <v>93.3</v>
      </c>
      <c r="P47" s="27">
        <v>82.4</v>
      </c>
      <c r="Q47" s="26">
        <v>0</v>
      </c>
      <c r="R47" s="26">
        <v>0</v>
      </c>
      <c r="S47" s="26">
        <v>77263.48</v>
      </c>
      <c r="T47" s="26">
        <v>0</v>
      </c>
      <c r="U47" s="26">
        <v>242650.52</v>
      </c>
      <c r="V47" s="10">
        <f t="shared" ref="V47" si="15">P47-O47</f>
        <v>-10.899999999999991</v>
      </c>
      <c r="W47" s="11">
        <v>1800000</v>
      </c>
      <c r="X47" s="12">
        <v>0</v>
      </c>
      <c r="Y47" s="11">
        <v>0</v>
      </c>
      <c r="Z47" s="2"/>
    </row>
    <row r="48" spans="1:26" ht="25.5" x14ac:dyDescent="0.25">
      <c r="A48" s="23" t="s">
        <v>45</v>
      </c>
      <c r="B48" s="24" t="s">
        <v>5</v>
      </c>
      <c r="C48" s="24" t="s">
        <v>6</v>
      </c>
      <c r="E48" s="24" t="s">
        <v>5</v>
      </c>
      <c r="F48" s="24" t="s">
        <v>5</v>
      </c>
      <c r="G48" s="24"/>
      <c r="H48" s="24"/>
      <c r="I48" s="24"/>
      <c r="J48" s="24"/>
      <c r="K48" s="24"/>
      <c r="L48" s="24"/>
      <c r="M48" s="26">
        <v>0</v>
      </c>
      <c r="N48" s="26">
        <v>109750.39999999999</v>
      </c>
      <c r="O48" s="27">
        <v>117.5</v>
      </c>
      <c r="P48" s="27">
        <v>123.4</v>
      </c>
      <c r="Q48" s="26">
        <v>0</v>
      </c>
      <c r="R48" s="26">
        <v>0</v>
      </c>
      <c r="S48" s="26">
        <v>108332.18</v>
      </c>
      <c r="T48" s="26">
        <v>1418.22</v>
      </c>
      <c r="U48" s="26">
        <v>338849.6</v>
      </c>
      <c r="V48" s="10">
        <f t="shared" ref="V48" si="16">P48-O48</f>
        <v>5.9000000000000057</v>
      </c>
      <c r="W48" s="11">
        <v>220000</v>
      </c>
      <c r="X48" s="12">
        <v>0</v>
      </c>
      <c r="Y48" s="11">
        <v>0</v>
      </c>
      <c r="Z48" s="2"/>
    </row>
    <row r="49" spans="1:26" ht="27" x14ac:dyDescent="0.25">
      <c r="A49" s="88" t="s">
        <v>46</v>
      </c>
      <c r="B49" s="89" t="s">
        <v>5</v>
      </c>
      <c r="C49" s="89" t="s">
        <v>6</v>
      </c>
      <c r="D49" s="90"/>
      <c r="E49" s="89" t="s">
        <v>5</v>
      </c>
      <c r="F49" s="89" t="s">
        <v>5</v>
      </c>
      <c r="G49" s="89"/>
      <c r="H49" s="89"/>
      <c r="I49" s="89"/>
      <c r="J49" s="89"/>
      <c r="K49" s="89"/>
      <c r="L49" s="89"/>
      <c r="M49" s="91">
        <v>0</v>
      </c>
      <c r="N49" s="91" t="e">
        <f>#REF!+N50+N54+#REF!</f>
        <v>#REF!</v>
      </c>
      <c r="O49" s="92">
        <f>O50+O54</f>
        <v>10349.5</v>
      </c>
      <c r="P49" s="92">
        <f>P50+P54</f>
        <v>7699.5</v>
      </c>
      <c r="Q49" s="91">
        <v>0</v>
      </c>
      <c r="R49" s="91">
        <v>0</v>
      </c>
      <c r="S49" s="91">
        <v>0</v>
      </c>
      <c r="T49" s="91">
        <v>0</v>
      </c>
      <c r="U49" s="91">
        <v>466300</v>
      </c>
      <c r="V49" s="87">
        <f t="shared" si="14"/>
        <v>-2650</v>
      </c>
      <c r="W49" s="11">
        <v>466300</v>
      </c>
      <c r="X49" s="12">
        <v>0</v>
      </c>
      <c r="Y49" s="11">
        <v>0</v>
      </c>
      <c r="Z49" s="2"/>
    </row>
    <row r="50" spans="1:26" ht="27" x14ac:dyDescent="0.25">
      <c r="A50" s="13" t="s">
        <v>47</v>
      </c>
      <c r="B50" s="14" t="s">
        <v>5</v>
      </c>
      <c r="C50" s="14" t="s">
        <v>6</v>
      </c>
      <c r="D50" s="15"/>
      <c r="E50" s="14" t="s">
        <v>5</v>
      </c>
      <c r="F50" s="14" t="s">
        <v>5</v>
      </c>
      <c r="G50" s="14"/>
      <c r="H50" s="14"/>
      <c r="I50" s="14"/>
      <c r="J50" s="14"/>
      <c r="K50" s="14"/>
      <c r="L50" s="14"/>
      <c r="M50" s="16">
        <v>0</v>
      </c>
      <c r="N50" s="16" t="e">
        <f t="shared" ref="N50" si="17">N51</f>
        <v>#REF!</v>
      </c>
      <c r="O50" s="17">
        <f>O51</f>
        <v>2387.5</v>
      </c>
      <c r="P50" s="17">
        <f>P51</f>
        <v>257.7</v>
      </c>
      <c r="Q50" s="16">
        <v>0</v>
      </c>
      <c r="R50" s="16">
        <v>0</v>
      </c>
      <c r="S50" s="16">
        <v>8400</v>
      </c>
      <c r="T50" s="16">
        <v>0</v>
      </c>
      <c r="U50" s="16">
        <v>191600</v>
      </c>
      <c r="V50" s="10">
        <f>P50-O50</f>
        <v>-2129.8000000000002</v>
      </c>
      <c r="W50" s="11">
        <v>191600</v>
      </c>
      <c r="X50" s="12">
        <v>4.2000000000000003E-2</v>
      </c>
      <c r="Y50" s="11">
        <v>0</v>
      </c>
      <c r="Z50" s="2"/>
    </row>
    <row r="51" spans="1:26" s="36" customFormat="1" ht="25.5" outlineLevel="2" x14ac:dyDescent="0.25">
      <c r="A51" s="18" t="s">
        <v>48</v>
      </c>
      <c r="B51" s="19" t="s">
        <v>5</v>
      </c>
      <c r="C51" s="19" t="s">
        <v>6</v>
      </c>
      <c r="D51" s="20"/>
      <c r="E51" s="19" t="s">
        <v>5</v>
      </c>
      <c r="F51" s="19" t="s">
        <v>5</v>
      </c>
      <c r="G51" s="19"/>
      <c r="H51" s="19"/>
      <c r="I51" s="19"/>
      <c r="J51" s="19"/>
      <c r="K51" s="19"/>
      <c r="L51" s="19"/>
      <c r="M51" s="21">
        <v>0</v>
      </c>
      <c r="N51" s="21" t="e">
        <f>#REF!+N52+N53+#REF!</f>
        <v>#REF!</v>
      </c>
      <c r="O51" s="22">
        <f>O52+O53</f>
        <v>2387.5</v>
      </c>
      <c r="P51" s="22">
        <f>P52+P53</f>
        <v>257.7</v>
      </c>
      <c r="Q51" s="21">
        <v>0</v>
      </c>
      <c r="R51" s="21">
        <v>0</v>
      </c>
      <c r="S51" s="21">
        <v>8400</v>
      </c>
      <c r="T51" s="21">
        <v>0</v>
      </c>
      <c r="U51" s="21">
        <v>191600</v>
      </c>
      <c r="V51" s="10">
        <f t="shared" si="14"/>
        <v>-2129.8000000000002</v>
      </c>
      <c r="W51" s="34">
        <v>191600</v>
      </c>
      <c r="X51" s="33">
        <v>4.2000000000000003E-2</v>
      </c>
      <c r="Y51" s="34">
        <v>0</v>
      </c>
      <c r="Z51" s="35"/>
    </row>
    <row r="52" spans="1:26" outlineLevel="3" x14ac:dyDescent="0.25">
      <c r="A52" s="23" t="s">
        <v>49</v>
      </c>
      <c r="B52" s="24" t="s">
        <v>5</v>
      </c>
      <c r="C52" s="24" t="s">
        <v>6</v>
      </c>
      <c r="E52" s="24" t="s">
        <v>5</v>
      </c>
      <c r="F52" s="24" t="s">
        <v>5</v>
      </c>
      <c r="G52" s="24"/>
      <c r="H52" s="24"/>
      <c r="I52" s="24"/>
      <c r="J52" s="24"/>
      <c r="K52" s="24"/>
      <c r="L52" s="24"/>
      <c r="M52" s="26">
        <v>0</v>
      </c>
      <c r="N52" s="26">
        <v>611745</v>
      </c>
      <c r="O52" s="27">
        <v>367</v>
      </c>
      <c r="P52" s="27">
        <v>257.7</v>
      </c>
      <c r="Q52" s="26">
        <v>0</v>
      </c>
      <c r="R52" s="26">
        <v>0</v>
      </c>
      <c r="S52" s="26">
        <v>577319.87</v>
      </c>
      <c r="T52" s="26">
        <v>34425.129999999997</v>
      </c>
      <c r="U52" s="26">
        <v>3811255</v>
      </c>
      <c r="V52" s="10">
        <f t="shared" si="14"/>
        <v>-109.30000000000001</v>
      </c>
      <c r="W52" s="11">
        <v>191600</v>
      </c>
      <c r="X52" s="12">
        <v>4.2000000000000003E-2</v>
      </c>
      <c r="Y52" s="11">
        <v>0</v>
      </c>
      <c r="Z52" s="2"/>
    </row>
    <row r="53" spans="1:26" ht="38.25" x14ac:dyDescent="0.25">
      <c r="A53" s="23" t="s">
        <v>50</v>
      </c>
      <c r="B53" s="24" t="s">
        <v>5</v>
      </c>
      <c r="C53" s="24" t="s">
        <v>6</v>
      </c>
      <c r="E53" s="24" t="s">
        <v>5</v>
      </c>
      <c r="F53" s="24" t="s">
        <v>5</v>
      </c>
      <c r="G53" s="24"/>
      <c r="H53" s="24"/>
      <c r="I53" s="24"/>
      <c r="J53" s="24"/>
      <c r="K53" s="24"/>
      <c r="L53" s="24"/>
      <c r="M53" s="26">
        <v>0</v>
      </c>
      <c r="N53" s="26">
        <v>0</v>
      </c>
      <c r="O53" s="27">
        <v>2020.5</v>
      </c>
      <c r="P53" s="27">
        <v>0</v>
      </c>
      <c r="Q53" s="26">
        <v>0</v>
      </c>
      <c r="R53" s="26">
        <v>0</v>
      </c>
      <c r="S53" s="26">
        <v>0</v>
      </c>
      <c r="T53" s="26">
        <v>0</v>
      </c>
      <c r="U53" s="26">
        <v>1280000</v>
      </c>
      <c r="V53" s="10">
        <f t="shared" si="14"/>
        <v>-2020.5</v>
      </c>
      <c r="W53" s="11">
        <v>3845680.13</v>
      </c>
      <c r="X53" s="12">
        <v>0.13052676237847616</v>
      </c>
      <c r="Y53" s="11">
        <v>0</v>
      </c>
      <c r="Z53" s="2"/>
    </row>
    <row r="54" spans="1:26" x14ac:dyDescent="0.25">
      <c r="A54" s="13" t="s">
        <v>51</v>
      </c>
      <c r="B54" s="14" t="s">
        <v>5</v>
      </c>
      <c r="C54" s="14" t="s">
        <v>6</v>
      </c>
      <c r="D54" s="15"/>
      <c r="E54" s="14" t="s">
        <v>5</v>
      </c>
      <c r="F54" s="14" t="s">
        <v>5</v>
      </c>
      <c r="G54" s="14"/>
      <c r="H54" s="14"/>
      <c r="I54" s="14"/>
      <c r="J54" s="14"/>
      <c r="K54" s="14"/>
      <c r="L54" s="14"/>
      <c r="M54" s="16">
        <v>0</v>
      </c>
      <c r="N54" s="16" t="e">
        <f>N55+#REF!</f>
        <v>#REF!</v>
      </c>
      <c r="O54" s="17">
        <f>O55</f>
        <v>7962</v>
      </c>
      <c r="P54" s="17">
        <f>P55</f>
        <v>7441.8</v>
      </c>
      <c r="Q54" s="16">
        <v>0</v>
      </c>
      <c r="R54" s="16">
        <v>0</v>
      </c>
      <c r="S54" s="16">
        <v>0</v>
      </c>
      <c r="T54" s="16">
        <v>0</v>
      </c>
      <c r="U54" s="16">
        <v>249000</v>
      </c>
      <c r="V54" s="10">
        <f t="shared" si="14"/>
        <v>-520.19999999999982</v>
      </c>
      <c r="W54" s="11">
        <v>249000</v>
      </c>
      <c r="X54" s="12">
        <v>0</v>
      </c>
      <c r="Y54" s="11">
        <v>0</v>
      </c>
      <c r="Z54" s="2"/>
    </row>
    <row r="55" spans="1:26" s="36" customFormat="1" outlineLevel="2" x14ac:dyDescent="0.25">
      <c r="A55" s="18" t="s">
        <v>52</v>
      </c>
      <c r="B55" s="19" t="s">
        <v>5</v>
      </c>
      <c r="C55" s="19" t="s">
        <v>6</v>
      </c>
      <c r="D55" s="20"/>
      <c r="E55" s="19" t="s">
        <v>5</v>
      </c>
      <c r="F55" s="19" t="s">
        <v>5</v>
      </c>
      <c r="G55" s="19"/>
      <c r="H55" s="19"/>
      <c r="I55" s="19"/>
      <c r="J55" s="19"/>
      <c r="K55" s="19"/>
      <c r="L55" s="19"/>
      <c r="M55" s="21">
        <v>0</v>
      </c>
      <c r="N55" s="21">
        <f t="shared" ref="N55" si="18">N56+N57</f>
        <v>5447729.2699999996</v>
      </c>
      <c r="O55" s="22">
        <f>O56+O57</f>
        <v>7962</v>
      </c>
      <c r="P55" s="22">
        <f>P56+P57</f>
        <v>7441.8</v>
      </c>
      <c r="Q55" s="21">
        <v>0</v>
      </c>
      <c r="R55" s="21">
        <v>0</v>
      </c>
      <c r="S55" s="21">
        <v>0</v>
      </c>
      <c r="T55" s="21">
        <v>0</v>
      </c>
      <c r="U55" s="21">
        <v>249000</v>
      </c>
      <c r="V55" s="10">
        <f t="shared" si="14"/>
        <v>-520.19999999999982</v>
      </c>
      <c r="W55" s="34">
        <v>249000</v>
      </c>
      <c r="X55" s="33">
        <v>0</v>
      </c>
      <c r="Y55" s="34">
        <v>0</v>
      </c>
      <c r="Z55" s="35"/>
    </row>
    <row r="56" spans="1:26" ht="38.25" outlineLevel="2" x14ac:dyDescent="0.25">
      <c r="A56" s="23" t="s">
        <v>10</v>
      </c>
      <c r="B56" s="24" t="s">
        <v>5</v>
      </c>
      <c r="C56" s="24" t="s">
        <v>6</v>
      </c>
      <c r="E56" s="24" t="s">
        <v>5</v>
      </c>
      <c r="F56" s="24" t="s">
        <v>5</v>
      </c>
      <c r="G56" s="24"/>
      <c r="H56" s="24"/>
      <c r="I56" s="24"/>
      <c r="J56" s="24"/>
      <c r="K56" s="24"/>
      <c r="L56" s="24"/>
      <c r="M56" s="26">
        <v>0</v>
      </c>
      <c r="N56" s="26">
        <v>0</v>
      </c>
      <c r="O56" s="27">
        <v>41.9</v>
      </c>
      <c r="P56" s="27">
        <v>0</v>
      </c>
      <c r="Q56" s="26">
        <v>0</v>
      </c>
      <c r="R56" s="26">
        <v>0</v>
      </c>
      <c r="S56" s="26">
        <v>0</v>
      </c>
      <c r="T56" s="26">
        <v>0</v>
      </c>
      <c r="U56" s="26">
        <v>249000</v>
      </c>
      <c r="V56" s="10">
        <f t="shared" si="14"/>
        <v>-41.9</v>
      </c>
      <c r="W56" s="11"/>
      <c r="X56" s="12"/>
      <c r="Y56" s="11"/>
      <c r="Z56" s="2"/>
    </row>
    <row r="57" spans="1:26" outlineLevel="3" x14ac:dyDescent="0.25">
      <c r="A57" s="23" t="s">
        <v>53</v>
      </c>
      <c r="B57" s="24" t="s">
        <v>5</v>
      </c>
      <c r="C57" s="24" t="s">
        <v>6</v>
      </c>
      <c r="E57" s="24" t="s">
        <v>5</v>
      </c>
      <c r="F57" s="24" t="s">
        <v>5</v>
      </c>
      <c r="G57" s="24"/>
      <c r="H57" s="24"/>
      <c r="I57" s="24"/>
      <c r="J57" s="24"/>
      <c r="K57" s="24"/>
      <c r="L57" s="24"/>
      <c r="M57" s="26">
        <v>0</v>
      </c>
      <c r="N57" s="26">
        <v>5447729.2699999996</v>
      </c>
      <c r="O57" s="27">
        <v>7920.1</v>
      </c>
      <c r="P57" s="27">
        <v>7441.8</v>
      </c>
      <c r="Q57" s="26">
        <v>0</v>
      </c>
      <c r="R57" s="26">
        <v>0</v>
      </c>
      <c r="S57" s="26">
        <v>4064388.52</v>
      </c>
      <c r="T57" s="26">
        <v>1383340.75</v>
      </c>
      <c r="U57" s="26">
        <v>16236770.73</v>
      </c>
      <c r="V57" s="10">
        <f t="shared" si="14"/>
        <v>-478.30000000000018</v>
      </c>
      <c r="W57" s="11">
        <v>249000</v>
      </c>
      <c r="X57" s="12">
        <v>0</v>
      </c>
      <c r="Y57" s="11">
        <v>0</v>
      </c>
      <c r="Z57" s="2"/>
    </row>
    <row r="58" spans="1:26" ht="27" x14ac:dyDescent="0.25">
      <c r="A58" s="88" t="s">
        <v>54</v>
      </c>
      <c r="B58" s="89" t="s">
        <v>5</v>
      </c>
      <c r="C58" s="89" t="s">
        <v>6</v>
      </c>
      <c r="D58" s="90"/>
      <c r="E58" s="89" t="s">
        <v>5</v>
      </c>
      <c r="F58" s="89" t="s">
        <v>5</v>
      </c>
      <c r="G58" s="89"/>
      <c r="H58" s="89"/>
      <c r="I58" s="89"/>
      <c r="J58" s="89"/>
      <c r="K58" s="89"/>
      <c r="L58" s="89"/>
      <c r="M58" s="91">
        <v>0</v>
      </c>
      <c r="N58" s="91" t="e">
        <f t="shared" ref="N58:U58" si="19">N59</f>
        <v>#REF!</v>
      </c>
      <c r="O58" s="92">
        <f>O59</f>
        <v>6031.2</v>
      </c>
      <c r="P58" s="92">
        <f>P59</f>
        <v>1778.8</v>
      </c>
      <c r="Q58" s="91">
        <f t="shared" si="19"/>
        <v>0</v>
      </c>
      <c r="R58" s="91">
        <f t="shared" si="19"/>
        <v>0</v>
      </c>
      <c r="S58" s="91">
        <f t="shared" si="19"/>
        <v>0</v>
      </c>
      <c r="T58" s="91">
        <f t="shared" si="19"/>
        <v>0</v>
      </c>
      <c r="U58" s="91">
        <f t="shared" si="19"/>
        <v>350000</v>
      </c>
      <c r="V58" s="87">
        <f t="shared" si="14"/>
        <v>-4252.3999999999996</v>
      </c>
      <c r="W58" s="11">
        <v>350000</v>
      </c>
      <c r="X58" s="12">
        <v>0</v>
      </c>
      <c r="Y58" s="11">
        <v>0</v>
      </c>
      <c r="Z58" s="2"/>
    </row>
    <row r="59" spans="1:26" s="36" customFormat="1" ht="25.5" outlineLevel="1" x14ac:dyDescent="0.25">
      <c r="A59" s="18" t="s">
        <v>55</v>
      </c>
      <c r="B59" s="19" t="s">
        <v>5</v>
      </c>
      <c r="C59" s="19" t="s">
        <v>6</v>
      </c>
      <c r="D59" s="20"/>
      <c r="E59" s="19" t="s">
        <v>5</v>
      </c>
      <c r="F59" s="19" t="s">
        <v>5</v>
      </c>
      <c r="G59" s="19"/>
      <c r="H59" s="19"/>
      <c r="I59" s="19"/>
      <c r="J59" s="19"/>
      <c r="K59" s="19"/>
      <c r="L59" s="19"/>
      <c r="M59" s="21">
        <v>0</v>
      </c>
      <c r="N59" s="21" t="e">
        <f>#REF!+N60+N61+N62+N63</f>
        <v>#REF!</v>
      </c>
      <c r="O59" s="22">
        <f>O60+O61+O62+O63+O64</f>
        <v>6031.2</v>
      </c>
      <c r="P59" s="22">
        <f>P60+P61+P62+P63+P64</f>
        <v>1778.8</v>
      </c>
      <c r="Q59" s="21">
        <v>0</v>
      </c>
      <c r="R59" s="21">
        <v>0</v>
      </c>
      <c r="S59" s="21">
        <v>0</v>
      </c>
      <c r="T59" s="21">
        <v>0</v>
      </c>
      <c r="U59" s="21">
        <v>350000</v>
      </c>
      <c r="V59" s="10">
        <f t="shared" si="14"/>
        <v>-4252.3999999999996</v>
      </c>
      <c r="W59" s="34">
        <v>350000</v>
      </c>
      <c r="X59" s="33">
        <v>0</v>
      </c>
      <c r="Y59" s="34">
        <v>0</v>
      </c>
      <c r="Z59" s="35"/>
    </row>
    <row r="60" spans="1:26" ht="25.5" outlineLevel="3" x14ac:dyDescent="0.25">
      <c r="A60" s="23" t="s">
        <v>85</v>
      </c>
      <c r="B60" s="24" t="s">
        <v>5</v>
      </c>
      <c r="C60" s="24" t="s">
        <v>6</v>
      </c>
      <c r="E60" s="24" t="s">
        <v>5</v>
      </c>
      <c r="F60" s="24" t="s">
        <v>5</v>
      </c>
      <c r="G60" s="24"/>
      <c r="H60" s="24"/>
      <c r="I60" s="24"/>
      <c r="J60" s="24"/>
      <c r="K60" s="24"/>
      <c r="L60" s="24"/>
      <c r="M60" s="26">
        <v>0</v>
      </c>
      <c r="N60" s="26">
        <v>530864</v>
      </c>
      <c r="O60" s="27">
        <v>1549.6</v>
      </c>
      <c r="P60" s="27">
        <v>10</v>
      </c>
      <c r="Q60" s="26">
        <v>0</v>
      </c>
      <c r="R60" s="26">
        <v>0</v>
      </c>
      <c r="S60" s="26">
        <v>518203.29</v>
      </c>
      <c r="T60" s="26">
        <v>12660.71</v>
      </c>
      <c r="U60" s="26">
        <v>1069136</v>
      </c>
      <c r="V60" s="10">
        <f t="shared" si="14"/>
        <v>-1539.6</v>
      </c>
      <c r="W60" s="11">
        <v>350000</v>
      </c>
      <c r="X60" s="12">
        <v>0</v>
      </c>
      <c r="Y60" s="11">
        <v>0</v>
      </c>
      <c r="Z60" s="2"/>
    </row>
    <row r="61" spans="1:26" ht="25.5" x14ac:dyDescent="0.25">
      <c r="A61" s="23" t="s">
        <v>56</v>
      </c>
      <c r="B61" s="24" t="s">
        <v>5</v>
      </c>
      <c r="C61" s="24" t="s">
        <v>6</v>
      </c>
      <c r="E61" s="24" t="s">
        <v>5</v>
      </c>
      <c r="F61" s="24" t="s">
        <v>5</v>
      </c>
      <c r="G61" s="24"/>
      <c r="H61" s="24"/>
      <c r="I61" s="24"/>
      <c r="J61" s="24"/>
      <c r="K61" s="24"/>
      <c r="L61" s="24"/>
      <c r="M61" s="26">
        <v>0</v>
      </c>
      <c r="N61" s="26">
        <v>76600</v>
      </c>
      <c r="O61" s="27">
        <v>39.6</v>
      </c>
      <c r="P61" s="27">
        <v>4.5</v>
      </c>
      <c r="Q61" s="26">
        <v>0</v>
      </c>
      <c r="R61" s="26">
        <v>0</v>
      </c>
      <c r="S61" s="26">
        <v>6100</v>
      </c>
      <c r="T61" s="26">
        <v>70500</v>
      </c>
      <c r="U61" s="26">
        <v>842700</v>
      </c>
      <c r="V61" s="10">
        <f t="shared" si="14"/>
        <v>-35.1</v>
      </c>
      <c r="W61" s="11">
        <v>1081796.71</v>
      </c>
      <c r="X61" s="12">
        <v>0.32387705625000002</v>
      </c>
      <c r="Y61" s="11">
        <v>0</v>
      </c>
      <c r="Z61" s="2"/>
    </row>
    <row r="62" spans="1:26" ht="25.5" x14ac:dyDescent="0.25">
      <c r="A62" s="23" t="s">
        <v>57</v>
      </c>
      <c r="B62" s="24" t="s">
        <v>5</v>
      </c>
      <c r="C62" s="24" t="s">
        <v>6</v>
      </c>
      <c r="E62" s="24" t="s">
        <v>5</v>
      </c>
      <c r="F62" s="24" t="s">
        <v>5</v>
      </c>
      <c r="G62" s="24"/>
      <c r="H62" s="24"/>
      <c r="I62" s="24"/>
      <c r="J62" s="24"/>
      <c r="K62" s="24"/>
      <c r="L62" s="24"/>
      <c r="M62" s="26">
        <v>0</v>
      </c>
      <c r="N62" s="26">
        <v>540026.36</v>
      </c>
      <c r="O62" s="27">
        <v>477</v>
      </c>
      <c r="P62" s="27">
        <v>813.4</v>
      </c>
      <c r="Q62" s="26">
        <v>0</v>
      </c>
      <c r="R62" s="26">
        <v>0</v>
      </c>
      <c r="S62" s="26">
        <v>488330</v>
      </c>
      <c r="T62" s="26">
        <v>51696.36</v>
      </c>
      <c r="U62" s="26">
        <v>1959973.64</v>
      </c>
      <c r="V62" s="10">
        <f t="shared" si="14"/>
        <v>336.4</v>
      </c>
      <c r="W62" s="11">
        <v>913200</v>
      </c>
      <c r="X62" s="12">
        <v>6.6354835200696178E-3</v>
      </c>
      <c r="Y62" s="11">
        <v>0</v>
      </c>
      <c r="Z62" s="2"/>
    </row>
    <row r="63" spans="1:26" x14ac:dyDescent="0.25">
      <c r="A63" s="23" t="s">
        <v>58</v>
      </c>
      <c r="B63" s="24" t="s">
        <v>5</v>
      </c>
      <c r="C63" s="24" t="s">
        <v>6</v>
      </c>
      <c r="E63" s="24" t="s">
        <v>5</v>
      </c>
      <c r="F63" s="24" t="s">
        <v>5</v>
      </c>
      <c r="G63" s="24"/>
      <c r="H63" s="24"/>
      <c r="I63" s="24"/>
      <c r="J63" s="24"/>
      <c r="K63" s="24"/>
      <c r="L63" s="24"/>
      <c r="M63" s="26">
        <v>0</v>
      </c>
      <c r="N63" s="26">
        <v>1377964.46</v>
      </c>
      <c r="O63" s="27">
        <v>1239.4000000000001</v>
      </c>
      <c r="P63" s="27">
        <v>950.9</v>
      </c>
      <c r="Q63" s="26">
        <v>0</v>
      </c>
      <c r="R63" s="26">
        <v>0</v>
      </c>
      <c r="S63" s="26">
        <v>839531.28</v>
      </c>
      <c r="T63" s="26">
        <v>538433.18000000005</v>
      </c>
      <c r="U63" s="26">
        <v>3125635.54</v>
      </c>
      <c r="V63" s="10">
        <f t="shared" si="14"/>
        <v>-288.50000000000011</v>
      </c>
      <c r="W63" s="11">
        <v>2011670</v>
      </c>
      <c r="X63" s="12">
        <v>0.19533200000000001</v>
      </c>
      <c r="Y63" s="11">
        <v>0</v>
      </c>
      <c r="Z63" s="2"/>
    </row>
    <row r="64" spans="1:26" ht="51" x14ac:dyDescent="0.25">
      <c r="A64" s="23" t="s">
        <v>71</v>
      </c>
      <c r="B64" s="24"/>
      <c r="C64" s="24"/>
      <c r="E64" s="24"/>
      <c r="F64" s="24"/>
      <c r="G64" s="24"/>
      <c r="H64" s="24"/>
      <c r="I64" s="24"/>
      <c r="J64" s="24"/>
      <c r="K64" s="24"/>
      <c r="L64" s="24"/>
      <c r="M64" s="26"/>
      <c r="N64" s="26"/>
      <c r="O64" s="27">
        <v>2725.6</v>
      </c>
      <c r="P64" s="27">
        <v>0</v>
      </c>
      <c r="Q64" s="26"/>
      <c r="R64" s="26"/>
      <c r="S64" s="26"/>
      <c r="T64" s="26"/>
      <c r="U64" s="26"/>
      <c r="V64" s="10">
        <f t="shared" si="14"/>
        <v>-2725.6</v>
      </c>
      <c r="W64" s="11"/>
      <c r="X64" s="12"/>
      <c r="Y64" s="11"/>
      <c r="Z64" s="2"/>
    </row>
    <row r="65" spans="1:26" ht="27" x14ac:dyDescent="0.25">
      <c r="A65" s="88" t="s">
        <v>59</v>
      </c>
      <c r="B65" s="89" t="s">
        <v>5</v>
      </c>
      <c r="C65" s="89" t="s">
        <v>6</v>
      </c>
      <c r="D65" s="90"/>
      <c r="E65" s="89" t="s">
        <v>5</v>
      </c>
      <c r="F65" s="89" t="s">
        <v>5</v>
      </c>
      <c r="G65" s="89"/>
      <c r="H65" s="89"/>
      <c r="I65" s="89"/>
      <c r="J65" s="89"/>
      <c r="K65" s="89"/>
      <c r="L65" s="89"/>
      <c r="M65" s="91">
        <v>0</v>
      </c>
      <c r="N65" s="91" t="e">
        <f>N66+#REF!</f>
        <v>#REF!</v>
      </c>
      <c r="O65" s="92">
        <f>O66</f>
        <v>4323.7</v>
      </c>
      <c r="P65" s="92">
        <f>P66</f>
        <v>0</v>
      </c>
      <c r="Q65" s="91">
        <v>0</v>
      </c>
      <c r="R65" s="91">
        <v>0</v>
      </c>
      <c r="S65" s="91">
        <v>0</v>
      </c>
      <c r="T65" s="91">
        <v>0</v>
      </c>
      <c r="U65" s="91">
        <v>51900</v>
      </c>
      <c r="V65" s="87">
        <f t="shared" si="14"/>
        <v>-4323.7</v>
      </c>
      <c r="W65" s="11">
        <v>51900</v>
      </c>
      <c r="X65" s="12">
        <v>0</v>
      </c>
      <c r="Y65" s="11">
        <v>0</v>
      </c>
      <c r="Z65" s="2"/>
    </row>
    <row r="66" spans="1:26" s="36" customFormat="1" outlineLevel="1" x14ac:dyDescent="0.25">
      <c r="A66" s="18" t="s">
        <v>60</v>
      </c>
      <c r="B66" s="19" t="s">
        <v>5</v>
      </c>
      <c r="C66" s="19" t="s">
        <v>6</v>
      </c>
      <c r="D66" s="20"/>
      <c r="E66" s="19" t="s">
        <v>5</v>
      </c>
      <c r="F66" s="19" t="s">
        <v>5</v>
      </c>
      <c r="G66" s="19"/>
      <c r="H66" s="19"/>
      <c r="I66" s="19"/>
      <c r="J66" s="19"/>
      <c r="K66" s="19"/>
      <c r="L66" s="19"/>
      <c r="M66" s="21">
        <v>0</v>
      </c>
      <c r="N66" s="21" t="e">
        <f>#REF!+#REF!+N67</f>
        <v>#REF!</v>
      </c>
      <c r="O66" s="22">
        <f>O67</f>
        <v>4323.7</v>
      </c>
      <c r="P66" s="22">
        <f>P67</f>
        <v>0</v>
      </c>
      <c r="Q66" s="21">
        <v>0</v>
      </c>
      <c r="R66" s="21">
        <v>0</v>
      </c>
      <c r="S66" s="21">
        <v>0</v>
      </c>
      <c r="T66" s="21">
        <v>0</v>
      </c>
      <c r="U66" s="21">
        <v>51900</v>
      </c>
      <c r="V66" s="10">
        <f t="shared" si="14"/>
        <v>-4323.7</v>
      </c>
      <c r="W66" s="34">
        <v>51900</v>
      </c>
      <c r="X66" s="33">
        <v>0</v>
      </c>
      <c r="Y66" s="34">
        <v>0</v>
      </c>
      <c r="Z66" s="35"/>
    </row>
    <row r="67" spans="1:26" x14ac:dyDescent="0.25">
      <c r="A67" s="23" t="s">
        <v>74</v>
      </c>
      <c r="B67" s="24" t="s">
        <v>5</v>
      </c>
      <c r="C67" s="24" t="s">
        <v>6</v>
      </c>
      <c r="E67" s="24" t="s">
        <v>5</v>
      </c>
      <c r="F67" s="24" t="s">
        <v>5</v>
      </c>
      <c r="G67" s="24"/>
      <c r="H67" s="24"/>
      <c r="I67" s="24"/>
      <c r="J67" s="24"/>
      <c r="K67" s="24"/>
      <c r="L67" s="24"/>
      <c r="M67" s="26">
        <v>0</v>
      </c>
      <c r="N67" s="26">
        <v>3643929</v>
      </c>
      <c r="O67" s="27">
        <v>4323.7</v>
      </c>
      <c r="P67" s="27">
        <v>0</v>
      </c>
      <c r="Q67" s="26">
        <v>0</v>
      </c>
      <c r="R67" s="26">
        <v>0</v>
      </c>
      <c r="S67" s="26">
        <v>0</v>
      </c>
      <c r="T67" s="26">
        <v>3643929</v>
      </c>
      <c r="U67" s="26">
        <v>0</v>
      </c>
      <c r="V67" s="10">
        <f t="shared" si="14"/>
        <v>-4323.7</v>
      </c>
      <c r="W67" s="11">
        <v>163251</v>
      </c>
      <c r="X67" s="12">
        <v>0</v>
      </c>
      <c r="Y67" s="11">
        <v>0</v>
      </c>
      <c r="Z67" s="2"/>
    </row>
    <row r="68" spans="1:26" ht="27" x14ac:dyDescent="0.25">
      <c r="A68" s="93" t="s">
        <v>61</v>
      </c>
      <c r="B68" s="94" t="s">
        <v>5</v>
      </c>
      <c r="C68" s="94" t="s">
        <v>6</v>
      </c>
      <c r="D68" s="95"/>
      <c r="E68" s="94" t="s">
        <v>5</v>
      </c>
      <c r="F68" s="94" t="s">
        <v>5</v>
      </c>
      <c r="G68" s="94"/>
      <c r="H68" s="94"/>
      <c r="I68" s="94"/>
      <c r="J68" s="94"/>
      <c r="K68" s="94"/>
      <c r="L68" s="94"/>
      <c r="M68" s="96">
        <v>0</v>
      </c>
      <c r="N68" s="96">
        <f t="shared" ref="N68:P68" si="20">N69</f>
        <v>0</v>
      </c>
      <c r="O68" s="96">
        <f t="shared" si="20"/>
        <v>20</v>
      </c>
      <c r="P68" s="96">
        <f t="shared" si="20"/>
        <v>20</v>
      </c>
      <c r="Q68" s="96">
        <v>0</v>
      </c>
      <c r="R68" s="96">
        <v>0</v>
      </c>
      <c r="S68" s="96">
        <v>0</v>
      </c>
      <c r="T68" s="96">
        <v>0</v>
      </c>
      <c r="U68" s="96">
        <v>1500000</v>
      </c>
      <c r="V68" s="97">
        <f t="shared" si="14"/>
        <v>0</v>
      </c>
      <c r="W68" s="49">
        <v>1500000</v>
      </c>
      <c r="X68" s="12">
        <v>0</v>
      </c>
      <c r="Y68" s="11">
        <v>0</v>
      </c>
      <c r="Z68" s="101"/>
    </row>
    <row r="69" spans="1:26" s="36" customFormat="1" ht="25.5" outlineLevel="1" x14ac:dyDescent="0.25">
      <c r="A69" s="68" t="s">
        <v>62</v>
      </c>
      <c r="B69" s="69" t="s">
        <v>5</v>
      </c>
      <c r="C69" s="69" t="s">
        <v>6</v>
      </c>
      <c r="D69" s="54"/>
      <c r="E69" s="69" t="s">
        <v>5</v>
      </c>
      <c r="F69" s="69" t="s">
        <v>5</v>
      </c>
      <c r="G69" s="69"/>
      <c r="H69" s="69"/>
      <c r="I69" s="69"/>
      <c r="J69" s="69"/>
      <c r="K69" s="69"/>
      <c r="L69" s="69"/>
      <c r="M69" s="66">
        <v>0</v>
      </c>
      <c r="N69" s="66">
        <f t="shared" ref="N69:P69" si="21">N70</f>
        <v>0</v>
      </c>
      <c r="O69" s="66">
        <f t="shared" si="21"/>
        <v>20</v>
      </c>
      <c r="P69" s="66">
        <f t="shared" si="21"/>
        <v>20</v>
      </c>
      <c r="Q69" s="66">
        <v>0</v>
      </c>
      <c r="R69" s="66">
        <v>0</v>
      </c>
      <c r="S69" s="66">
        <v>0</v>
      </c>
      <c r="T69" s="66">
        <v>0</v>
      </c>
      <c r="U69" s="66">
        <v>1500000</v>
      </c>
      <c r="V69" s="67">
        <f t="shared" si="14"/>
        <v>0</v>
      </c>
      <c r="W69" s="32">
        <v>1500000</v>
      </c>
      <c r="X69" s="33">
        <v>0</v>
      </c>
      <c r="Y69" s="34">
        <v>0</v>
      </c>
      <c r="Z69" s="102"/>
    </row>
    <row r="70" spans="1:26" outlineLevel="3" x14ac:dyDescent="0.25">
      <c r="A70" s="70" t="s">
        <v>75</v>
      </c>
      <c r="B70" s="71" t="s">
        <v>5</v>
      </c>
      <c r="C70" s="71" t="s">
        <v>6</v>
      </c>
      <c r="E70" s="71" t="s">
        <v>5</v>
      </c>
      <c r="F70" s="71" t="s">
        <v>5</v>
      </c>
      <c r="G70" s="71"/>
      <c r="H70" s="71"/>
      <c r="I70" s="71"/>
      <c r="J70" s="71"/>
      <c r="K70" s="71"/>
      <c r="L70" s="71"/>
      <c r="M70" s="27">
        <v>0</v>
      </c>
      <c r="N70" s="27">
        <v>0</v>
      </c>
      <c r="O70" s="27">
        <v>20</v>
      </c>
      <c r="P70" s="27">
        <v>20</v>
      </c>
      <c r="Q70" s="27">
        <v>0</v>
      </c>
      <c r="R70" s="27">
        <v>0</v>
      </c>
      <c r="S70" s="27">
        <v>0</v>
      </c>
      <c r="T70" s="27">
        <v>0</v>
      </c>
      <c r="U70" s="27">
        <v>1500000</v>
      </c>
      <c r="V70" s="67">
        <f t="shared" si="14"/>
        <v>0</v>
      </c>
      <c r="W70" s="11">
        <v>1500000</v>
      </c>
      <c r="X70" s="12">
        <v>0</v>
      </c>
      <c r="Y70" s="11">
        <v>0</v>
      </c>
      <c r="Z70" s="101"/>
    </row>
    <row r="71" spans="1:26" ht="27" customHeight="1" x14ac:dyDescent="0.25">
      <c r="A71" s="98" t="s">
        <v>63</v>
      </c>
      <c r="B71" s="99" t="s">
        <v>5</v>
      </c>
      <c r="C71" s="99" t="s">
        <v>6</v>
      </c>
      <c r="D71" s="95"/>
      <c r="E71" s="99" t="s">
        <v>5</v>
      </c>
      <c r="F71" s="99" t="s">
        <v>5</v>
      </c>
      <c r="G71" s="99"/>
      <c r="H71" s="99"/>
      <c r="I71" s="99"/>
      <c r="J71" s="99"/>
      <c r="K71" s="99"/>
      <c r="L71" s="99"/>
      <c r="M71" s="100">
        <v>0</v>
      </c>
      <c r="N71" s="100">
        <f t="shared" ref="N71:P71" si="22">N72</f>
        <v>4500</v>
      </c>
      <c r="O71" s="96">
        <f t="shared" si="22"/>
        <v>0</v>
      </c>
      <c r="P71" s="96">
        <f t="shared" si="22"/>
        <v>1.5</v>
      </c>
      <c r="Q71" s="100">
        <v>0</v>
      </c>
      <c r="R71" s="100">
        <v>0</v>
      </c>
      <c r="S71" s="100">
        <v>4500</v>
      </c>
      <c r="T71" s="100">
        <v>0</v>
      </c>
      <c r="U71" s="100">
        <v>1224100</v>
      </c>
      <c r="V71" s="87">
        <f t="shared" si="14"/>
        <v>1.5</v>
      </c>
      <c r="W71" s="11">
        <v>1224100</v>
      </c>
      <c r="X71" s="12">
        <v>3.6627055184763144E-3</v>
      </c>
      <c r="Y71" s="11">
        <v>0</v>
      </c>
      <c r="Z71" s="101"/>
    </row>
    <row r="72" spans="1:26" s="36" customFormat="1" ht="30" customHeight="1" outlineLevel="1" x14ac:dyDescent="0.25">
      <c r="A72" s="18" t="s">
        <v>86</v>
      </c>
      <c r="B72" s="19" t="s">
        <v>5</v>
      </c>
      <c r="C72" s="19" t="s">
        <v>6</v>
      </c>
      <c r="D72" s="20"/>
      <c r="E72" s="19" t="s">
        <v>5</v>
      </c>
      <c r="F72" s="19" t="s">
        <v>5</v>
      </c>
      <c r="G72" s="19"/>
      <c r="H72" s="19"/>
      <c r="I72" s="19"/>
      <c r="J72" s="19"/>
      <c r="K72" s="19"/>
      <c r="L72" s="19"/>
      <c r="M72" s="21">
        <v>0</v>
      </c>
      <c r="N72" s="21">
        <f t="shared" ref="N72:P72" si="23">N73</f>
        <v>4500</v>
      </c>
      <c r="O72" s="22">
        <f>O73</f>
        <v>0</v>
      </c>
      <c r="P72" s="22">
        <f t="shared" si="23"/>
        <v>1.5</v>
      </c>
      <c r="Q72" s="21">
        <v>0</v>
      </c>
      <c r="R72" s="21">
        <v>0</v>
      </c>
      <c r="S72" s="21">
        <v>4500</v>
      </c>
      <c r="T72" s="21">
        <v>0</v>
      </c>
      <c r="U72" s="21">
        <v>1224100</v>
      </c>
      <c r="V72" s="10">
        <f t="shared" si="14"/>
        <v>1.5</v>
      </c>
      <c r="W72" s="34">
        <v>1224100</v>
      </c>
      <c r="X72" s="33">
        <v>3.6627055184763144E-3</v>
      </c>
      <c r="Y72" s="34">
        <v>0</v>
      </c>
      <c r="Z72" s="102"/>
    </row>
    <row r="73" spans="1:26" ht="15" customHeight="1" outlineLevel="3" x14ac:dyDescent="0.25">
      <c r="A73" s="23" t="s">
        <v>87</v>
      </c>
      <c r="B73" s="24" t="s">
        <v>5</v>
      </c>
      <c r="C73" s="24" t="s">
        <v>6</v>
      </c>
      <c r="E73" s="24" t="s">
        <v>5</v>
      </c>
      <c r="F73" s="24" t="s">
        <v>5</v>
      </c>
      <c r="G73" s="24"/>
      <c r="H73" s="24"/>
      <c r="I73" s="24"/>
      <c r="J73" s="24"/>
      <c r="K73" s="24"/>
      <c r="L73" s="24"/>
      <c r="M73" s="26">
        <v>0</v>
      </c>
      <c r="N73" s="26">
        <v>4500</v>
      </c>
      <c r="O73" s="27">
        <v>0</v>
      </c>
      <c r="P73" s="27">
        <v>1.5</v>
      </c>
      <c r="Q73" s="26">
        <v>0</v>
      </c>
      <c r="R73" s="26">
        <v>0</v>
      </c>
      <c r="S73" s="26">
        <v>4500</v>
      </c>
      <c r="T73" s="26">
        <v>0</v>
      </c>
      <c r="U73" s="26">
        <v>1224100</v>
      </c>
      <c r="V73" s="10">
        <f t="shared" si="14"/>
        <v>1.5</v>
      </c>
      <c r="W73" s="11">
        <v>1224100</v>
      </c>
      <c r="X73" s="12">
        <v>3.6627055184763144E-3</v>
      </c>
      <c r="Y73" s="11">
        <v>0</v>
      </c>
      <c r="Z73" s="101"/>
    </row>
    <row r="74" spans="1:26" x14ac:dyDescent="0.25">
      <c r="A74" s="98" t="s">
        <v>64</v>
      </c>
      <c r="B74" s="99" t="s">
        <v>5</v>
      </c>
      <c r="C74" s="99" t="s">
        <v>6</v>
      </c>
      <c r="D74" s="95"/>
      <c r="E74" s="99" t="s">
        <v>5</v>
      </c>
      <c r="F74" s="99" t="s">
        <v>5</v>
      </c>
      <c r="G74" s="99"/>
      <c r="H74" s="99"/>
      <c r="I74" s="99"/>
      <c r="J74" s="99"/>
      <c r="K74" s="99"/>
      <c r="L74" s="99"/>
      <c r="M74" s="100">
        <v>0</v>
      </c>
      <c r="N74" s="100" t="e">
        <f>N75+N80</f>
        <v>#REF!</v>
      </c>
      <c r="O74" s="96">
        <f>O75+O80</f>
        <v>1350</v>
      </c>
      <c r="P74" s="96">
        <f>P75+P80</f>
        <v>462.6</v>
      </c>
      <c r="Q74" s="100">
        <v>0</v>
      </c>
      <c r="R74" s="100">
        <v>0</v>
      </c>
      <c r="S74" s="100">
        <v>357926.67</v>
      </c>
      <c r="T74" s="100">
        <v>0</v>
      </c>
      <c r="U74" s="100">
        <v>1237173.33</v>
      </c>
      <c r="V74" s="87">
        <f t="shared" si="14"/>
        <v>-887.4</v>
      </c>
      <c r="W74" s="11">
        <v>1237173.33</v>
      </c>
      <c r="X74" s="12">
        <v>0.2243913673123942</v>
      </c>
      <c r="Y74" s="11">
        <v>0</v>
      </c>
      <c r="Z74" s="2"/>
    </row>
    <row r="75" spans="1:26" s="36" customFormat="1" outlineLevel="1" x14ac:dyDescent="0.25">
      <c r="A75" s="18" t="s">
        <v>65</v>
      </c>
      <c r="B75" s="19" t="s">
        <v>5</v>
      </c>
      <c r="C75" s="19" t="s">
        <v>6</v>
      </c>
      <c r="D75" s="20"/>
      <c r="E75" s="19" t="s">
        <v>5</v>
      </c>
      <c r="F75" s="19" t="s">
        <v>5</v>
      </c>
      <c r="G75" s="19"/>
      <c r="H75" s="19"/>
      <c r="I75" s="19"/>
      <c r="J75" s="19"/>
      <c r="K75" s="19"/>
      <c r="L75" s="19"/>
      <c r="M75" s="21">
        <v>0</v>
      </c>
      <c r="N75" s="21" t="e">
        <f>N76+#REF!+N77+#REF!+N78+#REF!+N79</f>
        <v>#REF!</v>
      </c>
      <c r="O75" s="22">
        <f>O76+O77+O78+O79</f>
        <v>450</v>
      </c>
      <c r="P75" s="22">
        <f>P76+P77+P78+P79</f>
        <v>462.6</v>
      </c>
      <c r="Q75" s="21">
        <v>0</v>
      </c>
      <c r="R75" s="21">
        <v>0</v>
      </c>
      <c r="S75" s="21">
        <v>357926.67</v>
      </c>
      <c r="T75" s="21">
        <v>0</v>
      </c>
      <c r="U75" s="21">
        <v>1237173.33</v>
      </c>
      <c r="V75" s="10">
        <f t="shared" si="14"/>
        <v>12.600000000000023</v>
      </c>
      <c r="W75" s="34">
        <v>1237173.33</v>
      </c>
      <c r="X75" s="33">
        <v>0.2243913673123942</v>
      </c>
      <c r="Y75" s="34">
        <v>0</v>
      </c>
      <c r="Z75" s="35"/>
    </row>
    <row r="76" spans="1:26" ht="25.5" outlineLevel="1" x14ac:dyDescent="0.25">
      <c r="A76" s="23" t="s">
        <v>66</v>
      </c>
      <c r="B76" s="24" t="s">
        <v>5</v>
      </c>
      <c r="C76" s="24" t="s">
        <v>6</v>
      </c>
      <c r="E76" s="24" t="s">
        <v>5</v>
      </c>
      <c r="F76" s="24" t="s">
        <v>5</v>
      </c>
      <c r="G76" s="24"/>
      <c r="H76" s="24"/>
      <c r="I76" s="24"/>
      <c r="J76" s="24"/>
      <c r="K76" s="24"/>
      <c r="L76" s="24"/>
      <c r="M76" s="26">
        <v>0</v>
      </c>
      <c r="N76" s="26">
        <v>357926.67</v>
      </c>
      <c r="O76" s="27">
        <v>428.6</v>
      </c>
      <c r="P76" s="27">
        <v>452.3</v>
      </c>
      <c r="Q76" s="26">
        <v>0</v>
      </c>
      <c r="R76" s="26">
        <v>0</v>
      </c>
      <c r="S76" s="26">
        <v>357926.67</v>
      </c>
      <c r="T76" s="26">
        <v>0</v>
      </c>
      <c r="U76" s="26">
        <v>1237173.33</v>
      </c>
      <c r="V76" s="10">
        <f t="shared" si="14"/>
        <v>23.699999999999989</v>
      </c>
      <c r="W76" s="11"/>
      <c r="X76" s="12"/>
      <c r="Y76" s="11"/>
      <c r="Z76" s="2"/>
    </row>
    <row r="77" spans="1:26" ht="25.5" x14ac:dyDescent="0.25">
      <c r="A77" s="23" t="s">
        <v>67</v>
      </c>
      <c r="B77" s="24" t="s">
        <v>5</v>
      </c>
      <c r="C77" s="24" t="s">
        <v>6</v>
      </c>
      <c r="E77" s="24" t="s">
        <v>5</v>
      </c>
      <c r="F77" s="24" t="s">
        <v>5</v>
      </c>
      <c r="G77" s="24"/>
      <c r="H77" s="24"/>
      <c r="I77" s="24"/>
      <c r="J77" s="24"/>
      <c r="K77" s="24"/>
      <c r="L77" s="24"/>
      <c r="M77" s="26">
        <v>0</v>
      </c>
      <c r="N77" s="26">
        <v>26446</v>
      </c>
      <c r="O77" s="27">
        <v>4.9000000000000004</v>
      </c>
      <c r="P77" s="27">
        <v>5.0999999999999996</v>
      </c>
      <c r="Q77" s="26">
        <v>0</v>
      </c>
      <c r="R77" s="26">
        <v>0</v>
      </c>
      <c r="S77" s="26">
        <v>3952.15</v>
      </c>
      <c r="T77" s="26">
        <v>22493.85</v>
      </c>
      <c r="U77" s="26">
        <v>3554</v>
      </c>
      <c r="V77" s="10">
        <f t="shared" si="14"/>
        <v>0.19999999999999929</v>
      </c>
      <c r="W77" s="11">
        <v>0</v>
      </c>
      <c r="X77" s="12">
        <v>0</v>
      </c>
      <c r="Y77" s="11">
        <v>0</v>
      </c>
      <c r="Z77" s="2"/>
    </row>
    <row r="78" spans="1:26" ht="38.25" x14ac:dyDescent="0.25">
      <c r="A78" s="23" t="s">
        <v>88</v>
      </c>
      <c r="B78" s="24" t="s">
        <v>5</v>
      </c>
      <c r="C78" s="24" t="s">
        <v>6</v>
      </c>
      <c r="E78" s="24" t="s">
        <v>5</v>
      </c>
      <c r="F78" s="24" t="s">
        <v>5</v>
      </c>
      <c r="G78" s="24"/>
      <c r="H78" s="24"/>
      <c r="I78" s="24"/>
      <c r="J78" s="24"/>
      <c r="K78" s="24"/>
      <c r="L78" s="24"/>
      <c r="M78" s="26">
        <v>0</v>
      </c>
      <c r="N78" s="26">
        <v>0</v>
      </c>
      <c r="O78" s="27">
        <v>14.9</v>
      </c>
      <c r="P78" s="27">
        <v>4.7</v>
      </c>
      <c r="Q78" s="26">
        <v>0</v>
      </c>
      <c r="R78" s="26">
        <v>0</v>
      </c>
      <c r="S78" s="26">
        <v>0</v>
      </c>
      <c r="T78" s="26">
        <v>0</v>
      </c>
      <c r="U78" s="26">
        <v>4566.28</v>
      </c>
      <c r="V78" s="10">
        <f t="shared" si="14"/>
        <v>-10.199999999999999</v>
      </c>
      <c r="W78" s="11">
        <v>50000</v>
      </c>
      <c r="X78" s="12">
        <v>0</v>
      </c>
      <c r="Y78" s="11">
        <v>0</v>
      </c>
      <c r="Z78" s="2"/>
    </row>
    <row r="79" spans="1:26" ht="38.25" x14ac:dyDescent="0.25">
      <c r="A79" s="23" t="s">
        <v>68</v>
      </c>
      <c r="B79" s="24" t="s">
        <v>5</v>
      </c>
      <c r="C79" s="24" t="s">
        <v>6</v>
      </c>
      <c r="E79" s="24" t="s">
        <v>5</v>
      </c>
      <c r="F79" s="24" t="s">
        <v>5</v>
      </c>
      <c r="G79" s="24"/>
      <c r="H79" s="24"/>
      <c r="I79" s="24"/>
      <c r="J79" s="24"/>
      <c r="K79" s="24"/>
      <c r="L79" s="24"/>
      <c r="M79" s="26">
        <v>0</v>
      </c>
      <c r="N79" s="26">
        <v>0</v>
      </c>
      <c r="O79" s="27">
        <v>1.6</v>
      </c>
      <c r="P79" s="27">
        <v>0.5</v>
      </c>
      <c r="Q79" s="26">
        <v>0</v>
      </c>
      <c r="R79" s="26">
        <v>0</v>
      </c>
      <c r="S79" s="26">
        <v>0</v>
      </c>
      <c r="T79" s="26">
        <v>0</v>
      </c>
      <c r="U79" s="26">
        <v>300</v>
      </c>
      <c r="V79" s="10">
        <f t="shared" si="14"/>
        <v>-1.1000000000000001</v>
      </c>
      <c r="W79" s="11">
        <v>4000</v>
      </c>
      <c r="X79" s="12">
        <v>0</v>
      </c>
      <c r="Y79" s="11">
        <v>0</v>
      </c>
      <c r="Z79" s="2"/>
    </row>
    <row r="80" spans="1:26" s="36" customFormat="1" ht="25.5" x14ac:dyDescent="0.25">
      <c r="A80" s="18" t="s">
        <v>69</v>
      </c>
      <c r="B80" s="19" t="s">
        <v>5</v>
      </c>
      <c r="C80" s="19" t="s">
        <v>6</v>
      </c>
      <c r="D80" s="20"/>
      <c r="E80" s="19" t="s">
        <v>5</v>
      </c>
      <c r="F80" s="19" t="s">
        <v>5</v>
      </c>
      <c r="G80" s="19"/>
      <c r="H80" s="19"/>
      <c r="I80" s="19"/>
      <c r="J80" s="19"/>
      <c r="K80" s="19"/>
      <c r="L80" s="19"/>
      <c r="M80" s="21">
        <v>0</v>
      </c>
      <c r="N80" s="21" t="e">
        <f>#REF!+N81</f>
        <v>#REF!</v>
      </c>
      <c r="O80" s="22">
        <f>O81</f>
        <v>900</v>
      </c>
      <c r="P80" s="22">
        <f>P81</f>
        <v>0</v>
      </c>
      <c r="Q80" s="21">
        <v>0</v>
      </c>
      <c r="R80" s="21">
        <v>0</v>
      </c>
      <c r="S80" s="21">
        <v>0</v>
      </c>
      <c r="T80" s="21">
        <v>0</v>
      </c>
      <c r="U80" s="21">
        <v>120000</v>
      </c>
      <c r="V80" s="10">
        <f>P80-O80</f>
        <v>-900</v>
      </c>
      <c r="W80" s="34">
        <v>120000</v>
      </c>
      <c r="X80" s="33">
        <v>0</v>
      </c>
      <c r="Y80" s="34">
        <v>0</v>
      </c>
      <c r="Z80" s="35"/>
    </row>
    <row r="81" spans="1:26" outlineLevel="3" x14ac:dyDescent="0.25">
      <c r="A81" s="23" t="s">
        <v>73</v>
      </c>
      <c r="B81" s="24" t="s">
        <v>5</v>
      </c>
      <c r="C81" s="24" t="s">
        <v>6</v>
      </c>
      <c r="E81" s="24" t="s">
        <v>5</v>
      </c>
      <c r="F81" s="24" t="s">
        <v>5</v>
      </c>
      <c r="G81" s="24"/>
      <c r="H81" s="24"/>
      <c r="I81" s="24"/>
      <c r="J81" s="24"/>
      <c r="K81" s="24"/>
      <c r="L81" s="24"/>
      <c r="M81" s="26">
        <v>0</v>
      </c>
      <c r="N81" s="26">
        <v>0</v>
      </c>
      <c r="O81" s="27">
        <v>900</v>
      </c>
      <c r="P81" s="27">
        <v>0</v>
      </c>
      <c r="Q81" s="26">
        <v>0</v>
      </c>
      <c r="R81" s="26">
        <v>0</v>
      </c>
      <c r="S81" s="26">
        <v>0</v>
      </c>
      <c r="T81" s="26">
        <v>0</v>
      </c>
      <c r="U81" s="26">
        <v>100000</v>
      </c>
      <c r="V81" s="10">
        <f t="shared" ref="V81" si="24">P81-O81</f>
        <v>-900</v>
      </c>
      <c r="W81" s="11">
        <v>120000</v>
      </c>
      <c r="X81" s="12">
        <v>0</v>
      </c>
      <c r="Y81" s="11">
        <v>0</v>
      </c>
      <c r="Z81" s="2"/>
    </row>
    <row r="82" spans="1:26" x14ac:dyDescent="0.25">
      <c r="A82" s="61" t="s">
        <v>7</v>
      </c>
      <c r="B82" s="62" t="s">
        <v>5</v>
      </c>
      <c r="C82" s="62" t="s">
        <v>6</v>
      </c>
      <c r="D82" s="63"/>
      <c r="E82" s="62" t="s">
        <v>5</v>
      </c>
      <c r="F82" s="62" t="s">
        <v>5</v>
      </c>
      <c r="G82" s="62"/>
      <c r="H82" s="62"/>
      <c r="I82" s="62"/>
      <c r="J82" s="62"/>
      <c r="K82" s="62"/>
      <c r="L82" s="62"/>
      <c r="M82" s="64">
        <v>0</v>
      </c>
      <c r="N82" s="64" t="e">
        <f>N6+N17+N22+N49+N58+N65+N68+N71+N74+#REF!</f>
        <v>#REF!</v>
      </c>
      <c r="O82" s="65">
        <f>O6+O17+O22+O49+O58+O65+O68+O71+O74</f>
        <v>38554.699999999997</v>
      </c>
      <c r="P82" s="65">
        <f>P6+P17+P22+P49+P58+P65+P68+P71+P74</f>
        <v>28761.899999999998</v>
      </c>
      <c r="Q82" s="64">
        <v>0</v>
      </c>
      <c r="R82" s="64">
        <v>0</v>
      </c>
      <c r="S82" s="64">
        <v>344401.91</v>
      </c>
      <c r="T82" s="64">
        <v>91298.09</v>
      </c>
      <c r="U82" s="64">
        <v>1570000</v>
      </c>
      <c r="V82" s="10">
        <f>P82-O82</f>
        <v>-9792.7999999999993</v>
      </c>
      <c r="W82" s="49">
        <v>1661298.09</v>
      </c>
      <c r="X82" s="12">
        <v>0.17171157700553422</v>
      </c>
      <c r="Y82" s="11">
        <v>0</v>
      </c>
      <c r="Z82" s="2"/>
    </row>
    <row r="83" spans="1:26" outlineLevel="1" x14ac:dyDescent="0.25">
      <c r="A83" s="72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 t="s">
        <v>0</v>
      </c>
      <c r="O83" s="1"/>
      <c r="P83" s="73"/>
      <c r="Q83" s="1"/>
      <c r="R83" s="1"/>
      <c r="S83" s="1" t="s">
        <v>0</v>
      </c>
      <c r="T83" s="1"/>
      <c r="U83" s="1"/>
      <c r="V83" s="1"/>
      <c r="W83" s="49">
        <v>1661298.09</v>
      </c>
      <c r="X83" s="12">
        <v>0.17171157700553422</v>
      </c>
      <c r="Y83" s="11">
        <v>0</v>
      </c>
      <c r="Z83" s="2"/>
    </row>
    <row r="84" spans="1:26" outlineLevel="2" x14ac:dyDescent="0.25">
      <c r="A84" s="112"/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74"/>
      <c r="P84" s="75"/>
      <c r="Q84" s="74"/>
      <c r="R84" s="74"/>
      <c r="S84" s="74"/>
      <c r="T84" s="74"/>
      <c r="U84" s="74"/>
      <c r="V84" s="74"/>
      <c r="W84" s="74" t="e">
        <f>#REF!+W74+W71+W68+W65+W58+W49+W22+W17+W6</f>
        <v>#REF!</v>
      </c>
      <c r="X84" s="74" t="e">
        <f>#REF!+X74+X71+X68+X65+X58+X49+X22+X17+X6</f>
        <v>#REF!</v>
      </c>
      <c r="Y84" s="74" t="e">
        <f>#REF!+Y74+Y71+Y68+Y65+Y58+Y49+Y22+Y17+Y6</f>
        <v>#REF!</v>
      </c>
      <c r="Z84" s="2"/>
    </row>
    <row r="85" spans="1:26" x14ac:dyDescent="0.25">
      <c r="W85" s="11">
        <v>51700</v>
      </c>
      <c r="X85" s="12">
        <v>0</v>
      </c>
      <c r="Y85" s="11">
        <v>0</v>
      </c>
      <c r="Z85" s="2"/>
    </row>
    <row r="86" spans="1:26" x14ac:dyDescent="0.25">
      <c r="W86" s="11">
        <v>126000</v>
      </c>
      <c r="X86" s="12">
        <v>0.25</v>
      </c>
      <c r="Y86" s="11">
        <v>0</v>
      </c>
      <c r="Z86" s="2"/>
    </row>
    <row r="87" spans="1:26" x14ac:dyDescent="0.25">
      <c r="Q87" s="25" t="e">
        <f>#REF!-Q85</f>
        <v>#REF!</v>
      </c>
      <c r="R87" s="25" t="e">
        <f>#REF!-R85</f>
        <v>#REF!</v>
      </c>
      <c r="S87" s="25" t="e">
        <f>#REF!-S85</f>
        <v>#REF!</v>
      </c>
      <c r="T87" s="25" t="e">
        <f>#REF!-T85</f>
        <v>#REF!</v>
      </c>
      <c r="U87" s="25" t="e">
        <f>#REF!-U85</f>
        <v>#REF!</v>
      </c>
      <c r="W87" s="11">
        <v>986402.22</v>
      </c>
      <c r="X87" s="12">
        <v>0.16690246410085308</v>
      </c>
      <c r="Y87" s="11">
        <v>0</v>
      </c>
      <c r="Z87" s="2"/>
    </row>
    <row r="88" spans="1:26" x14ac:dyDescent="0.25">
      <c r="W88" s="11">
        <v>100000</v>
      </c>
      <c r="X88" s="12">
        <v>0</v>
      </c>
      <c r="Y88" s="11">
        <v>0</v>
      </c>
      <c r="Z88" s="2"/>
    </row>
    <row r="89" spans="1:26" x14ac:dyDescent="0.25">
      <c r="W89" s="11">
        <v>367482.31</v>
      </c>
      <c r="X89" s="12">
        <v>0</v>
      </c>
      <c r="Y89" s="11">
        <v>0</v>
      </c>
      <c r="Z89" s="2"/>
    </row>
    <row r="90" spans="1:26" x14ac:dyDescent="0.25">
      <c r="W90" s="11">
        <v>1166100</v>
      </c>
      <c r="X90" s="12">
        <v>0</v>
      </c>
      <c r="Y90" s="11">
        <v>0</v>
      </c>
      <c r="Z90" s="2"/>
    </row>
    <row r="91" spans="1:26" x14ac:dyDescent="0.25">
      <c r="W91" s="11">
        <v>734265.69</v>
      </c>
      <c r="X91" s="12">
        <v>0.18004948073701843</v>
      </c>
      <c r="Y91" s="11">
        <v>0</v>
      </c>
      <c r="Z91" s="2"/>
    </row>
    <row r="92" spans="1:26" x14ac:dyDescent="0.25">
      <c r="W92" s="11">
        <v>0</v>
      </c>
      <c r="X92" s="12">
        <v>0</v>
      </c>
      <c r="Y92" s="11">
        <v>0</v>
      </c>
      <c r="Z92" s="2"/>
    </row>
    <row r="93" spans="1:26" ht="12.75" customHeight="1" x14ac:dyDescent="0.25">
      <c r="W93" s="79">
        <v>216623407.00999999</v>
      </c>
      <c r="X93" s="80">
        <v>0.15202342713495487</v>
      </c>
      <c r="Y93" s="79">
        <v>0</v>
      </c>
      <c r="Z93" s="2"/>
    </row>
    <row r="94" spans="1:26" ht="12.75" customHeight="1" x14ac:dyDescent="0.25">
      <c r="W94" s="2"/>
      <c r="X94" s="2"/>
      <c r="Y94" s="2"/>
      <c r="Z94" s="2"/>
    </row>
    <row r="95" spans="1:26" x14ac:dyDescent="0.25">
      <c r="W95" s="81"/>
      <c r="X95" s="81"/>
      <c r="Y95" s="81"/>
      <c r="Z95" s="2"/>
    </row>
  </sheetData>
  <mergeCells count="25">
    <mergeCell ref="A84:N84"/>
    <mergeCell ref="Q4:Q5"/>
    <mergeCell ref="R4:R5"/>
    <mergeCell ref="T4:T5"/>
    <mergeCell ref="U4:U5"/>
    <mergeCell ref="P4:P5"/>
    <mergeCell ref="K4:K5"/>
    <mergeCell ref="L4:L5"/>
    <mergeCell ref="M4:M5"/>
    <mergeCell ref="F4:F5"/>
    <mergeCell ref="G4:G5"/>
    <mergeCell ref="A3:Y3"/>
    <mergeCell ref="A1:W2"/>
    <mergeCell ref="H4:H5"/>
    <mergeCell ref="I4:I5"/>
    <mergeCell ref="J4:J5"/>
    <mergeCell ref="A4:A5"/>
    <mergeCell ref="B4:B5"/>
    <mergeCell ref="C4:C5"/>
    <mergeCell ref="E4:E5"/>
    <mergeCell ref="O4:O5"/>
    <mergeCell ref="W4:W5"/>
    <mergeCell ref="X4:X5"/>
    <mergeCell ref="Y4:Y5"/>
    <mergeCell ref="V4:V5"/>
  </mergeCells>
  <pageMargins left="0.78740157480314965" right="0" top="0.59055118110236227" bottom="0.59055118110236227" header="0.39370078740157483" footer="0.39370078740157483"/>
  <pageSetup paperSize="9" scale="69" fitToHeight="2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Программы&lt;/VariantName&gt;&#10;  &lt;VariantLink&gt;44821904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22737F9-E94C-4114-9751-390B2B1EBF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FO396\user</dc:creator>
  <cp:lastModifiedBy>ufin392</cp:lastModifiedBy>
  <cp:lastPrinted>2024-04-18T14:18:56Z</cp:lastPrinted>
  <dcterms:created xsi:type="dcterms:W3CDTF">2021-04-18T09:22:28Z</dcterms:created>
  <dcterms:modified xsi:type="dcterms:W3CDTF">2024-04-18T14:23:26Z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Программы(5).xlsx</vt:lpwstr>
  </property>
  <property fmtid="{D5CDD505-2E9C-101B-9397-08002B2CF9AE}" pid="3" name="Название отчета">
    <vt:lpwstr>Программы(5).xlsx</vt:lpwstr>
  </property>
  <property fmtid="{D5CDD505-2E9C-101B-9397-08002B2CF9AE}" pid="4" name="Версия клиента">
    <vt:lpwstr>20.2.18.2011 (.NET 4.7.2)</vt:lpwstr>
  </property>
  <property fmtid="{D5CDD505-2E9C-101B-9397-08002B2CF9AE}" pid="5" name="Версия базы">
    <vt:lpwstr>20.2.2923.14636238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b2021_kola</vt:lpwstr>
  </property>
  <property fmtid="{D5CDD505-2E9C-101B-9397-08002B2CF9AE}" pid="9" name="Пользователь">
    <vt:lpwstr>маслакова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